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blic_html\chebme4568chebme5568\"/>
    </mc:Choice>
  </mc:AlternateContent>
  <bookViews>
    <workbookView xWindow="4800" yWindow="3165" windowWidth="14400" windowHeight="8235" activeTab="1"/>
  </bookViews>
  <sheets>
    <sheet name="projectparts" sheetId="5" r:id="rId1"/>
    <sheet name="Tobepurchased (2)" sheetId="4" r:id="rId2"/>
    <sheet name="Tobepurchased" sheetId="3" r:id="rId3"/>
    <sheet name="Brennerpurchasedortobepurchased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6" i="5" l="1"/>
  <c r="E174" i="5"/>
  <c r="E157" i="5"/>
  <c r="E156" i="5"/>
  <c r="E138" i="5"/>
  <c r="E136" i="5"/>
  <c r="E129" i="5"/>
  <c r="E135" i="5"/>
  <c r="E134" i="5"/>
  <c r="E132" i="5"/>
  <c r="E130" i="5"/>
  <c r="E126" i="5"/>
  <c r="E125" i="5"/>
  <c r="E124" i="5"/>
  <c r="E122" i="5"/>
  <c r="E120" i="5"/>
  <c r="E118" i="5"/>
  <c r="E116" i="5"/>
  <c r="E114" i="5"/>
  <c r="E113" i="5"/>
  <c r="E112" i="5"/>
  <c r="E111" i="5"/>
  <c r="E110" i="5"/>
  <c r="E102" i="5"/>
  <c r="E101" i="5"/>
  <c r="E99" i="5"/>
  <c r="E98" i="5"/>
  <c r="E94" i="5"/>
  <c r="E90" i="5"/>
  <c r="E88" i="5"/>
  <c r="E89" i="5"/>
  <c r="E87" i="5"/>
  <c r="E86" i="5"/>
  <c r="E83" i="5"/>
  <c r="E80" i="5"/>
  <c r="E72" i="5"/>
  <c r="E67" i="5"/>
  <c r="E61" i="5"/>
  <c r="E54" i="5" l="1"/>
  <c r="E52" i="5"/>
  <c r="E45" i="5" l="1"/>
  <c r="E46" i="5"/>
  <c r="E38" i="5"/>
  <c r="E37" i="5"/>
  <c r="E36" i="5"/>
  <c r="E35" i="5"/>
  <c r="E27" i="5"/>
  <c r="E25" i="5"/>
  <c r="E24" i="5"/>
  <c r="E23" i="5"/>
  <c r="E22" i="5"/>
  <c r="E21" i="5"/>
  <c r="E17" i="5"/>
  <c r="E16" i="5"/>
  <c r="E15" i="5"/>
  <c r="F14" i="5"/>
  <c r="F13" i="5"/>
  <c r="F12" i="5"/>
  <c r="F11" i="5"/>
  <c r="E10" i="5"/>
  <c r="F10" i="5" s="1"/>
  <c r="E9" i="5"/>
  <c r="F8" i="5"/>
  <c r="F7" i="5"/>
  <c r="E7" i="5" s="1"/>
  <c r="F6" i="5"/>
  <c r="E6" i="5" s="1"/>
  <c r="F5" i="5"/>
  <c r="F4" i="5"/>
  <c r="F34" i="4" l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E18" i="4"/>
  <c r="F18" i="4" s="1"/>
  <c r="F17" i="4"/>
  <c r="D16" i="4"/>
  <c r="E16" i="4" s="1"/>
  <c r="F15" i="4"/>
  <c r="F14" i="4"/>
  <c r="F13" i="4"/>
  <c r="F12" i="4"/>
  <c r="F11" i="4"/>
  <c r="F10" i="4"/>
  <c r="F9" i="4"/>
  <c r="E9" i="4" s="1"/>
  <c r="E8" i="4"/>
  <c r="F8" i="4" s="1"/>
  <c r="F7" i="4"/>
  <c r="E7" i="4" s="1"/>
  <c r="F6" i="4"/>
  <c r="E6" i="4" s="1"/>
  <c r="F5" i="4"/>
  <c r="F4" i="4"/>
  <c r="F25" i="3"/>
  <c r="F24" i="3"/>
  <c r="F36" i="4" l="1"/>
  <c r="F27" i="3"/>
  <c r="E14" i="3"/>
  <c r="F14" i="3" s="1"/>
  <c r="F13" i="3"/>
  <c r="E13" i="3" s="1"/>
  <c r="F5" i="3"/>
  <c r="F8" i="3"/>
  <c r="E11" i="3"/>
  <c r="F11" i="3" s="1"/>
  <c r="F30" i="3"/>
  <c r="F21" i="3"/>
  <c r="F16" i="3"/>
  <c r="E26" i="3"/>
  <c r="F17" i="3" l="1"/>
  <c r="E17" i="3" s="1"/>
  <c r="F18" i="3"/>
  <c r="E18" i="3" s="1"/>
  <c r="F12" i="3"/>
  <c r="E12" i="3" s="1"/>
  <c r="F15" i="3"/>
  <c r="E15" i="3" s="1"/>
  <c r="F22" i="3" l="1"/>
  <c r="E22" i="3" s="1"/>
  <c r="F10" i="3"/>
  <c r="E10" i="3" s="1"/>
  <c r="F7" i="3"/>
  <c r="E7" i="3" s="1"/>
  <c r="F9" i="3"/>
  <c r="E9" i="3" s="1"/>
  <c r="D28" i="3"/>
  <c r="E20" i="3" l="1"/>
  <c r="F20" i="3" s="1"/>
  <c r="E32" i="3"/>
  <c r="E29" i="3"/>
  <c r="F29" i="3" s="1"/>
  <c r="E31" i="3"/>
  <c r="F31" i="3" s="1"/>
  <c r="F47" i="3"/>
  <c r="F46" i="3"/>
  <c r="F45" i="3"/>
  <c r="F44" i="3"/>
  <c r="F43" i="3"/>
  <c r="F48" i="3"/>
  <c r="F42" i="3"/>
  <c r="F41" i="3"/>
  <c r="F40" i="3"/>
  <c r="F39" i="3"/>
  <c r="F38" i="3"/>
  <c r="F37" i="3"/>
  <c r="F36" i="3"/>
  <c r="F35" i="3"/>
  <c r="F34" i="3"/>
  <c r="F33" i="3"/>
  <c r="F32" i="3"/>
  <c r="F23" i="3"/>
  <c r="F19" i="3"/>
  <c r="F52" i="3" l="1"/>
  <c r="E28" i="3"/>
  <c r="F49" i="3"/>
  <c r="F6" i="3"/>
  <c r="D18" i="2"/>
  <c r="E80" i="2"/>
  <c r="D36" i="2"/>
  <c r="E17" i="2"/>
  <c r="E16" i="2"/>
  <c r="E11" i="2"/>
  <c r="E8" i="2"/>
  <c r="E7" i="2"/>
  <c r="E19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82" i="2"/>
  <c r="E81" i="2"/>
  <c r="E5" i="2"/>
  <c r="E6" i="2"/>
  <c r="C6" i="2"/>
  <c r="E20" i="2"/>
  <c r="D20" i="2" s="1"/>
  <c r="C20" i="2"/>
  <c r="D35" i="2"/>
  <c r="E35" i="2" s="1"/>
  <c r="D15" i="2"/>
  <c r="E15" i="2" s="1"/>
  <c r="D14" i="2"/>
  <c r="E14" i="2" s="1"/>
  <c r="D13" i="2"/>
  <c r="E13" i="2" s="1"/>
  <c r="D12" i="2"/>
  <c r="E12" i="2" s="1"/>
  <c r="D9" i="2"/>
  <c r="E9" i="2" s="1"/>
  <c r="D10" i="2"/>
  <c r="E10" i="2" s="1"/>
  <c r="D8" i="2"/>
  <c r="D4" i="2"/>
  <c r="D59" i="2"/>
  <c r="E59" i="2" s="1"/>
  <c r="D45" i="2"/>
  <c r="F51" i="3" l="1"/>
  <c r="D6" i="2"/>
  <c r="F4" i="3"/>
  <c r="E83" i="2"/>
</calcChain>
</file>

<file path=xl/sharedStrings.xml><?xml version="1.0" encoding="utf-8"?>
<sst xmlns="http://schemas.openxmlformats.org/spreadsheetml/2006/main" count="1352" uniqueCount="605">
  <si>
    <t>Make, Model, &amp; Item Description</t>
  </si>
  <si>
    <t>Vendor</t>
  </si>
  <si>
    <t>Web Site</t>
  </si>
  <si>
    <t>Quantity</t>
  </si>
  <si>
    <t>Price/Item</t>
  </si>
  <si>
    <t>Subtotal</t>
  </si>
  <si>
    <t>Full Quantity Purchased?</t>
  </si>
  <si>
    <t>Supplements to Brenner Arduino Kits to Make Them Equivalent to Kits at FIT Makerspace (see separate worksheet)</t>
  </si>
  <si>
    <t>EBay</t>
  </si>
  <si>
    <t>Dissolved oxygen probe</t>
  </si>
  <si>
    <t>ioRodeo</t>
  </si>
  <si>
    <t>Pine Instruments</t>
  </si>
  <si>
    <t>Probe tip soaker bottles</t>
  </si>
  <si>
    <t>LabSmith</t>
  </si>
  <si>
    <t>Turbidity meter</t>
  </si>
  <si>
    <t>Hose barb adapters</t>
  </si>
  <si>
    <t>Valves</t>
  </si>
  <si>
    <t>Hose barb to NPT adapters</t>
  </si>
  <si>
    <t>PEEK fittings</t>
  </si>
  <si>
    <t>NO</t>
  </si>
  <si>
    <t>Total</t>
  </si>
  <si>
    <t>Peristaltic Pump / Diaphram Pump Submersible for Arduino/ Raspberry Pi Projects</t>
  </si>
  <si>
    <t>https://www.ebay.com/itm/Peristaltic-Pump-Diaphram-Pump-Submersible-for-Arduino-Raspberry-Pi-Projects/183034848690?ssPageName=STRK%3AMEBIDX%3AIT&amp;_trksid=p2057872.m2749.l2649</t>
  </si>
  <si>
    <t>12 of 50</t>
  </si>
  <si>
    <t>Adeept Electronic Starter Kit for Arduino Resistor Buzzer Breadboard LED cable</t>
  </si>
  <si>
    <t>https://www.ebay.com/itm/Whatman-Zapcap-CR-Filters-0-2um-case-of-12/172003226074?ssPageName=STRK%3AMEBIDX%3AIT&amp;_trksid=p2057872.m2749.l2649</t>
  </si>
  <si>
    <t>Feed tanks (Whatman Zapcap CR Filters, 0.2um, case of 12)</t>
  </si>
  <si>
    <t>5X USB 3.0 Female Type-A 9 Pin SMT SMD Panel Mount DIP USB Connector</t>
  </si>
  <si>
    <t>https://www.ebay.com/itm/Suction-Cup-Clip-for-Aquarium-Air-line-Tubing-1-4-Dia/251590159374?ssPageName=STRK%3AMEBIDX%3AIT&amp;var=550490690213&amp;_trksid=p2057872.m2749.l2649</t>
  </si>
  <si>
    <t>Suction Cup Clip for Aquarium Air line Tubing 1/4" Dia (100 pcs)</t>
  </si>
  <si>
    <t>https://www.ebay.com/itm/100-pcs-tube-connector-holder-inner-Dia-3mm-6mm-soft-tube-dosing-pump-air-tube/161722843677?ssPageName=STRK%3AMEBIDX%3AIT&amp;_trksid=p2057872.m2749.l2649</t>
  </si>
  <si>
    <t>100 pcs tube connector holder inner Dia 3mm-6mm soft tube dosing pump air tube</t>
  </si>
  <si>
    <t>4 more?</t>
  </si>
  <si>
    <t>https://www.ebay.com/itm/TYGON-Tubing-4mm-I-D-49-ft-Clear-Flexible-ACF1S1518/253727657982?ssPageName=STRK%3AMEBIDX%3AIT&amp;_trksid=p2057872.m2749.l2649</t>
  </si>
  <si>
    <t>TYGON Tubing,4mm I.D.,49 ft.,Clear,Flexible, ACF1S1518</t>
  </si>
  <si>
    <t>TYGON Tubing,2mm I.D.,49 ft.,Clear,Flexible, ACF1S1502</t>
  </si>
  <si>
    <t>Tubing,1/16 I.D.,100 ft.,Clear,Flexible TYGON ACF02002</t>
  </si>
  <si>
    <t>https://www.ebay.com/itm/Tubing-1-16-I-D-100-ft-Clear-Flexible-TYGON-ACF02002/222482420180?ssPageName=STRK%3AMEBIDX%3AIT&amp;_trksid=p2057872.m2749.l2649</t>
  </si>
  <si>
    <t>https://www.ebay.com/itm/TYGON-Tubing-2mm-I-D-49-ft-Clear-Flexible-ACF1S1502/253729236323?ssPageName=STRK%3AMEBIDX%3AIT&amp;_trksid=p2057872.m2749.l2649</t>
  </si>
  <si>
    <t>1/10X Air Oxygen Valve Pipe Hose Aquarium Fish Tank Pool Fitting Tube Connectors</t>
  </si>
  <si>
    <t>many more?</t>
  </si>
  <si>
    <t>5 micron Capsule Ink Filter for LIYU / JHF / Myjet / Allwin / DGI Printers</t>
  </si>
  <si>
    <t>https://www.ebay.com/itm/5-micron-Capsule-Ink-Filter-for-LIYU-JHF-Myjet-Allwin-DGI-Printers/172475309276?ssPageName=STRK%3AMEBIDX%3AIT&amp;_trksid=p2057872.m2749.l2649</t>
  </si>
  <si>
    <t>need 44 more</t>
  </si>
  <si>
    <t>https://www.ebay.com/itm/Silicone-Tubing-Clear-Food-Pharmaceutical-Grade-Peristaltic-Pump-Hose-All-Sizes/113411717461?ssPageName=STRK%3AMEBIDX%3AIT&amp;var=413655015005&amp;_trksid=p2057872.m2749.l2649</t>
  </si>
  <si>
    <t>Silicone Tubing Clear Food Pharmaceutical Grade Peristaltic Pump Hose All Sizes 6.4 mm ID x 13 mm OD, 5 m long</t>
  </si>
  <si>
    <t>https://www.ebay.com/itm/Silicone-Tubing-Clear-Food-Pharmaceutical-Grade-Peristaltic-Pump-Hose-All-Sizes/113411717461?ssPageName=STRK%3AMEBIDX%3AIT&amp;var=413655014991&amp;_trksid=p2057872.m2749.l2649</t>
  </si>
  <si>
    <t>Silicone Tubing Clear Food Pharmaceutical Grade Peristaltic Pump Hose All Sizes 4.8 mm ID x 9.6 mm OD, 2 m long</t>
  </si>
  <si>
    <t>Silicone Tubing Clear Food Pharmaceutical Grade Peristaltic Pump Hose All Sizes 2.4 mm ID x 4.8 mm OD, 15 m long</t>
  </si>
  <si>
    <t>https://www.ebay.com/itm/Silicone-Tubing-Clear-Food-Pharmaceutical-Grade-Peristaltic-Pump-Hose-All-Sizes/113411717461?ssPageName=STRK%3AMEBIDX%3AIT&amp;var=413655014956&amp;_trksid=p2057872.m2749.l2649</t>
  </si>
  <si>
    <t>https://www.ebay.com/itm/G1-4inch-0-3-3L-min-Water-Coffee-Flow-Hall-Sensor-Switch-Meter-Flowmeter-Co-D6A1/173471736221?ssPageName=STRK%3AMEBIDX%3AIT&amp;_trksid=p2057872.m2749.l2649</t>
  </si>
  <si>
    <t>G1/4inch 0.3-3L/min Water Coffee Flow Hall Sensor Switch Meter Flowmeter Co D6A1</t>
  </si>
  <si>
    <t>maybe 4 more?</t>
  </si>
  <si>
    <t>https://www.ebay.com/itm/PEEK-1-16-inch-Tubing-Finger-Tight-Peek-Fittings-Pack-of-20-FAST-SHIPPING/282700657400?ssPageName=STRK%3AMEBIDX%3AIT&amp;_trksid=p2057872.m2749.l2649</t>
  </si>
  <si>
    <t>PEEK 1/16 inch Tubing Finger Tight Peek Fittings,Pack of (20)- FAST,SHIPPING! x2</t>
  </si>
  <si>
    <t>https://www.ebay.com/itm/Turbidity-Transducer-Water-Module-Mixed-Water-Detection-Sensor-Liquid-F-Arduino/173663564092?ssPageName=STRK%3AMEBIDX%3AIT&amp;_trksid=p2057872.m2749.l2649</t>
  </si>
  <si>
    <t>maybe 3 more?</t>
  </si>
  <si>
    <t>https://www.ebay.com/itm/O-Rings-Nitrile-Rubber-9mm-x-13mm-x-2mm-Seal-Rings-Sealing-Gasket-50pcs/323376469349?ssPageName=STRK%3AMEBIDX%3AIT&amp;_trksid=p2057872.m2749.l2649</t>
  </si>
  <si>
    <t>O-Rings Nitrile Rubber 9mm x 13mm x 2mm Seal Rings Sealing Gasket 50pcs</t>
  </si>
  <si>
    <t>Set of 4 Cereal &amp; Dry Food Storage Container (16.9 Cup/135.2oz) + FREE</t>
  </si>
  <si>
    <t>https://www.ebay.com/itm/Set-of-4-Cereal-Dry-Food-Storage-Container-16-9-Cup-135-2oz-FREE/132792380870?ssPageName=STRK%3AMEBIDX%3AIT&amp;_trksid=p2057872.m2749.l2649</t>
  </si>
  <si>
    <t>need 1 more</t>
  </si>
  <si>
    <t>https://www.ebay.com/itm/US-Stock-QTY-100-19mm-OD-15mm-ID-2mm-Dia-Food-Grade-Silicone-Rubber-Seal-O-Ring/392098660610?ssPageName=STRK%3AMEBIDX%3AIT&amp;_trksid=p2057872.m2749.l2649</t>
  </si>
  <si>
    <t>US Stock QTY 100 19mm OD 15mm ID 2mm Dia Food Grade Silicone Rubber Seal O-Ring</t>
  </si>
  <si>
    <t>O-Rings Nitrile Rubber 12mm x 17mm x 2.5mm Seal Rings Sealing Gasket 20pcs</t>
  </si>
  <si>
    <t>O-Ring Seals Buna-N; 19mm X 24mm X 2.5mm Width; Sealing Gasket(Pack of 10)</t>
  </si>
  <si>
    <t>https://www.ebay.com/itm/O-Ring-Seals-Buna-N-19mm-X-24mm-X-2-5mm-Width-Sealing-Gasket-Pack-of-10/263885310213?ssPageName=STRK%3AMEBIDX%3AIT&amp;_trksid=p2057872.m2749.l2649</t>
  </si>
  <si>
    <t>https://www.ebay.com/itm/Length-250mm-500mm-PTFE-Stir-Paddle-Oar-Teflon-Stirrer-Stirring-Blade-Laboratory/183369952728?ssPageName=STRK%3AMEBIDX%3AIT&amp;_trksid=p2057872.m2749.l2649</t>
  </si>
  <si>
    <t>Length 250mm-500mm PTFE Stir Paddle Oar Teflon Stirrer Stirring Blade Laboratory (300 mm long x 40 mm oar diameter)</t>
  </si>
  <si>
    <t>https://www.ebay.com/itm/10-Pcs-Microscope-Glass-Slide-Box-Case-Clear-White-for-2-Slides/231247215833?ssPageName=STRK%3AMEBIDX%3AIT&amp;_trksid=p2057872.m2749.l2649</t>
  </si>
  <si>
    <t>10 Pcs Microscope Glass Slide Box Case Clear White for 2 Slides</t>
  </si>
  <si>
    <t>https://www.ebay.com/itm/T-I-20-Pin-Card-Edge-Connector-NOS/320612119326?ssPageName=STRK%3AMEBIDX%3AIT&amp;_trksid=p2057872.m2749.l2649</t>
  </si>
  <si>
    <t>T.I. 20 Pin Card Edge Connector - NOS</t>
  </si>
  <si>
    <t>maybe 40 more?</t>
  </si>
  <si>
    <t>https://www.ebay.com/itm/Flat-Cable-20-Pin-Wires-IDC-Ribbon-12-Ft-Long-25mm-wide-10-sets-connectors/272291220385?ssPageName=STRK%3AMEBIDX%3AIT&amp;_trksid=p2057872.m2749.l2649</t>
  </si>
  <si>
    <t>Flat Cable 20 Pin Wires IDC Ribbon 12 Ft. Long 25mm wide 10 sets connectors</t>
  </si>
  <si>
    <t>Andonstar Camera Stand 500X 2MP USB Digital Microscope Video webcam Magnifier</t>
  </si>
  <si>
    <t>https://www.ebay.com/itm/Andonstar-Camera-Stand-500X-2MP-USB-Digital-Microscope-Video-webcam-Magnifier/352183284439?ssPageName=STRK%3AMEBIDX%3AIT&amp;_trksid=p2057872.m2749.l2649</t>
  </si>
  <si>
    <t>need 5 more</t>
  </si>
  <si>
    <t>https://www.ebay.com/p/AmScope-144-Pre-cleaned-Blank-Microscope-Slides-200-22x22mm-Square-Cover-Glass/26020392509</t>
  </si>
  <si>
    <t>AmScope 144 Pre-cleaned Blank Microscope Slides &amp; 200 22x22mm Square Cover Glass</t>
  </si>
  <si>
    <t>Scale Load Cell Weight Weighing Sensor HX711 AD Module Metal Shied 2//5/10/20KG (1 kg load cell + shield)</t>
  </si>
  <si>
    <t>Scale Load Cell Weight Weighing Sensor HX711 AD Module Metal Shied 2//5/10/20KG (5 kg load cells + shields)</t>
  </si>
  <si>
    <t>https://www.ebay.com/itm/Scale-Load-Cell-Weight-Weighing-Sensor-HX711-AD-Module-Metal-Shied-2-5-10-20KG/272817516318?hash=item3f8530ef1e:m:mdjES0Hq9r0HG9Pw8GsHLug:rk:1:pf:1&amp;var=571961640471&amp;frcectupt=true</t>
  </si>
  <si>
    <t>https://www.ebay.com/itm/ORP-Oxidation-Reduction-Potentiometer-ORP-Electrode-Measuring-Redox-Potentia/121940943525?epid=519403276&amp;hash=item1c643f22a5:g:tHoAAOSw6D1bC8DN:rk:2:pf:1&amp;frcectupt=true</t>
  </si>
  <si>
    <t>Atlas Scientific pH Probe Reconditioning Kit</t>
  </si>
  <si>
    <t>Atlas Scientific ORP 225mV Calibration Solution</t>
  </si>
  <si>
    <t>Atlas Scientific Conductivity Probe Cleaner - Cleaning Calibration Solution</t>
  </si>
  <si>
    <t>Biopharm Buffer Calibration Solution Kit 3-Pack of 250 ml (8oz) each pH 4...</t>
  </si>
  <si>
    <t>Biopharm pH/ORP Electrode Storage Solution 8 oz (250 mL)</t>
  </si>
  <si>
    <t>Conductivity Standard 3-Pack 500 ml each 1000 uS, 10,000 uS and 100,000 uS</t>
  </si>
  <si>
    <t>Liquid PH0-14 Value Detect Sensor Module + PH Electrode Probe BNC ...</t>
  </si>
  <si>
    <t>New ATmega328P CH340G UNO R3 Board with USB Cable for Arduino</t>
  </si>
  <si>
    <t>OTA WeMos D1 CH340 WiFi Arduino UNO R3 Development Board ESP8266 ...</t>
  </si>
  <si>
    <t>Liquid PH Value Detection detect Sensor Module Monitoring Control ... for pH, EC, ORP, and DO</t>
  </si>
  <si>
    <t>Electric Overhead Stirrer Mixer Height Adjustable Drum Mix Biochemical ...</t>
  </si>
  <si>
    <t>https://www.ebay.com/itm/Height-Adjustable-Electric-Overhead-Stirrer-Mixer-Drum-Mix-Biochemical-Lab-Tool/183321449865?epid=2163181589&amp;hash=item2aaecf5589:g:eg4AAOSw8MJbozz1:rk:1:pf:1&amp;frcectupt=true</t>
  </si>
  <si>
    <t>https://www.ebay.com/itm/Liquid-PH-Value-Detection-detect-Sensor-Module-Monitoring-Control-For-arduino/400926133627?epid=509123813&amp;hash=item5d590f4d7b:g:NbAAAOSwhxBZufXC:rk:3:pf:1&amp;frcectupt=true</t>
  </si>
  <si>
    <t>https://www.ebay.com/itm/Liquid-PH-0-14-Value-Detect-Sensor-Module-PH-Electrode-Probe-BNC-for-Arduino/201758085638?epid=19028350820&amp;hash=item2ef9b81206:g:oTUAAOSwLOtYXCqf:rk:2:pf:1&amp;frcectupt=true</t>
  </si>
  <si>
    <t>https://www.ebay.com/itm/Conductivity-Standard-3-Pack-500-ml-each-1000-uS-10-000-uS-and-100-000-uS/182507917359?hash=item2a7e51d02f:g:IZAAAOSwZLhY27-Z:sc:USPSPriority!32901!US!-1:rk:1:pf:1&amp;frcectupt=true</t>
  </si>
  <si>
    <t>https://www.ebay.com/itm/Conductivity-2-point-Calibration-Standard-2-Pack-8oz-each-100-uS-and-3000-uS/182507906324?hash=item2a7e51a514:g:j3kAAOSwc-tY27zx:sc:USPSPriorityMailPaddedFlatRateEnvelope!32901!US!-1:rk:2:pf:1&amp;frcectupt=true</t>
  </si>
  <si>
    <t>Conductivity 2-point Calibration Standard 2-Pack 8oz each 100 uS and 3000 uS</t>
  </si>
  <si>
    <t>https://www.ebay.com/itm/Biopharm-pH-ORP-Electrode-Storage-Solution-8-oz-250-mL/182697284389?epid=2154319355&amp;hash=item2a899b5325:g:83cAAOSwPN9bIsvQ:rk:1:pf:1&amp;frcectupt=true</t>
  </si>
  <si>
    <t>https://www.ebay.com/itm/Biopharm-Buffer-Calibration-Solution-Kit-3-Pack-of-250-ml-8oz-each-pH-4-7-and/182507189070?hash=item2a7e46b34e:g:q~oAAOSwzgBY2tmo:sc:USPSPriority!32901!US!-1:rk:1:pf:1&amp;frcectupt=true</t>
  </si>
  <si>
    <t>https://www.ebay.com/itm/Atlas-Scientific-Conductivity-Probe-Cleaner-Cleaning-Calibration-Solution/200723693197?hash=item2ebc107e8d:g:l1cAAOSwubRXEVdS:rk:1:pf:1&amp;frcectupt=true</t>
  </si>
  <si>
    <t>https://www.ebay.com/itm/Atlas-Scientific-ORP-225mV-Calibration-Solution-125ml-4oz/200779556027?epid=1058421854&amp;hash=item2ebf64e4bb:g:iF0AAOSwhnhb3IE3:rk:1:pf:1&amp;frcectupt=true</t>
  </si>
  <si>
    <t>https://www.ebay.com/itm/Atlas-Scientific-pH-Probe-Reconditioning-Kit/200664654230?hash=item2eb88ba196:g:A54AAOSw3mpXESgu:rk:1:pf:1&amp;frcectupt=true</t>
  </si>
  <si>
    <t>Milwaukee MA9071 Electrolyte Solution for DO Probes 230 ml Dissolved Oxygen</t>
  </si>
  <si>
    <t>https://www.ebay.com/itm/Milwaukee-MA9071-Dissolved-Oxygen-Electrolyte-Solution-230ml-MW600-hanna-hi7041/370976369530?epid=8012042869&amp;hash=item565fea2b7a:g:hGwAAOxylulSadgT:sc:USPSFirstClass!32901!US!-1:rk:2:pf:1&amp;frcectupt=true</t>
  </si>
  <si>
    <t>14#,PTFE Standard Stopper,14/20 Stirrer bearing adapter,7MM,Lab PTFE (for mixer)</t>
  </si>
  <si>
    <t>maybe not?</t>
  </si>
  <si>
    <t>https://www.ebay.com/itm/14-PTFE-Standard-Stopper-14-20-Stirrer-bearing-adapter-7MM-Lab-PTFE-ware/151269582134?hash=item23385ea536:g:QKgAAOxyUgtTPD5u:rk:1:pf:1&amp;frcectupt=true</t>
  </si>
  <si>
    <t>https://www.ebay.com/itm/Conductivity-Test-Water-Quality-Detection-Probe-Plastic-Tee-Fitting-Monitoring/172759058161?epid=12004455092&amp;hash=item28393e06f1:g:uWYAAOSwbtVZV-co:rk:1:pf:1&amp;frcectupt=true</t>
  </si>
  <si>
    <t>Conductivity Test Water Quality Detection Probe Plastic Tee Fitting Monitoring</t>
  </si>
  <si>
    <t>ORP Oxidation Reduction Potentiometer ORP Electrode Measuring Redox Potential</t>
  </si>
  <si>
    <t>maybe 50 more</t>
  </si>
  <si>
    <t>Vernier Software Conductivity Probe CON-DIN - Quantity Available</t>
  </si>
  <si>
    <t>EBay #312007425022</t>
  </si>
  <si>
    <t>HW-399 4-channel Optocoupler Isolation Module for Arduino board blocks</t>
  </si>
  <si>
    <t>Pro 110V 60W Electric Soldering Iron Welding Tool Kit Set Solder Wire Tweezers</t>
  </si>
  <si>
    <t>https://www.ebay.com/itm/Pro-110V-60W-Electric-Soldering-Iron-Welding-Tool-Kit-Set-Solder-Wire-Tweezers/292612155907?hash=item44210b2a03:m:mCyBypF_4Rq6Cy71P8Fxl6Q:rk:1:pf:1&amp;frcectupt=true</t>
  </si>
  <si>
    <t>Alarm 2 way REX-C100 AC 110V-240V Digital PID Temperature Controller Kit 50/60HZ</t>
  </si>
  <si>
    <t>https://www.ebay.com/itm/REX-C100-PID-Digital-Temperature-Controller-0-to-400-100-240V-AC-50-60HZ/163436962084?hash=item260d9a2124:g:7PwAAOSwoEFcF3Gy:rk:1:pf:1&amp;frcectupt=true</t>
  </si>
  <si>
    <t>DS18B20 Waterproof Digital Temperature Sensor With Adapter Module for Arduino HM</t>
  </si>
  <si>
    <t>https://www.ebay.com/itm/DS18B20-Waterproof-Digital-Temperature-Sensor-With-Adapter-Module-for-Arduino-HM/201639236501?epid=851528273&amp;hash=item2ef2a29395:g:ziYAAOSwCfdXpFMi:rk:1:pf:1&amp;frcectupt=true</t>
  </si>
  <si>
    <t>https://www.ebay.com/itm/HW-399-4-channel-Optocoupler-Isolation-Module-for-Arduino-board-blocks-D5Q2/263586790587?epid=15007397298&amp;hash=item3d5eff3cbb:g:4QYAAOSwWxxaxLwM:rk:1:pf:1&amp;frcectupt=true</t>
  </si>
  <si>
    <t>CNC Shield + UNO R3 Board + A4988 Driver + Heatsink Kits for Arduino 3D Printer</t>
  </si>
  <si>
    <t>https://www.ebay.com/itm/CNC-Shield-UNO-R3-Board-A4988-Driver-Heatsink-Kits-for-Arduino-3D-Printer/122006383585?epid=14012615069&amp;hash=item1c6825abe1:g:kQUAAOSwbYZXU3rw:rk:1:pf:1&amp;frcectupt=true</t>
  </si>
  <si>
    <t>Coax Seal Ham CB Radio Antenna Sealant (60") Moldable Sealant</t>
  </si>
  <si>
    <t>maybe?</t>
  </si>
  <si>
    <t>https://www.ebay.com/itm/Coax-Seal-Ham-CB-Radio-Antenna-Sealant-60-Moldable-Sealant/321866724855?hash=item4af0c075f7:g:YfgAAOSwsB9V-NHd:rk:1:pf:1&amp;frcectupt=true</t>
  </si>
  <si>
    <t>20pcs Aquarium Air Line Tubing Volume Flow White Control Valves</t>
  </si>
  <si>
    <t>https://www.ebay.com/itm/20pcs-Aquarium-Air-Line-Tubing-Volume-Flow-White-Control-Valves/262329715658?hash=item3d1411cbca:g:1aIAAOSwYlJW4iRz:rk:1:pf:1&amp;frcectupt=true</t>
  </si>
  <si>
    <t>https://www.ebay.com/itm/4mm-Airpump-Splitter-Air-Flow-Tube-Aquarium-Control-Valve-Pipe-Nozzle/263537322666?hash=item3d5c0c6aaa:m:moeAP29m3WIPxckKCuLuitA:rk:2:pf:1&amp;var=562571581988&amp;frcectupt=true</t>
  </si>
  <si>
    <t>4mm Airpump Splitter Air Flow Tube Aquarium Control Valve Pipe Nozzle (5-way)</t>
  </si>
  <si>
    <t>10X Air Bubble Disk Stone Aquarium Aerator Fish Tank Pump Hydroponics</t>
  </si>
  <si>
    <t>https://www.ebay.com/itm/10X-Air-Bubble-Disk-Stone-Aquarium-Aerator-Fish-Tank-Pump-Hydroponics-Oxygen/252628206544?epid=27011366779&amp;hash=item3ad1d083d0:g:7roAAOSwKOJYIsC3:sc:USPSFirstClass!32901!US!-1:rk:1:pf:1&amp;frcectupt=true</t>
  </si>
  <si>
    <t>LeMotech ABS Plastic Dustproof Waterproof IP65 Junction Box Universal Electrical Project Enclosure White 11.8" x 9.8" x 4.7"(300mmx250mmx120mm)</t>
  </si>
  <si>
    <t>https://www.amazon.com/LeMotech-Dustproof-Waterproof-Electrical-300mmx250mmx120mm/dp/B075DHT7X2/ref=sr_1_fkmrnull_2_sspa?keywords=LeMotech+ABS+Plastic+Dustproof+Waterproof&amp;qid=1550525343&amp;s=gateway&amp;sr=8-2-fkmrnull-spons&amp;psc=1</t>
  </si>
  <si>
    <t>https://www.ebay.com/itm/24V-2-5A-60W-AC-DC-Power-Adapter-5-5x2-5mm-DC-Plug-with-Spring-Clips-Black-UL/321684472099?hash=item4ae5e38123:m:mpqozbowvH--bkGoMCBgnDQ:rk:1:pf:1&amp;frcectupt=true</t>
  </si>
  <si>
    <t>24V 2.5A 60W AC/DC Power Adapter, 5.5x2.5mm DC Plug with Spring ... (12 for $173.99)</t>
  </si>
  <si>
    <t>National Instruments AMUX-64T Analog Multiplexer with Temp Sensor</t>
  </si>
  <si>
    <t>https://www.ebay.com/itm/National-Instruments-AMUX-64T-Analog-Multiplexer-DAQ-PN-181990B-01/232908461587?epid=9020040853&amp;hash=item363a6d1613:g:y-4AAOSwaOtbz5Dj:rk:2:pf:1&amp;frcectupt=true</t>
  </si>
  <si>
    <t>Microsoft Windows XP Professional SP3 RFB Full Version CD</t>
  </si>
  <si>
    <t>NI National Instruments PCI-DIO-96 PCI Card Assy 182920D-01</t>
  </si>
  <si>
    <t>National Instruments SC-2054 Cable Adapter Board / NI DAQ Accessory</t>
  </si>
  <si>
    <t xml:space="preserve">KLOEHN SYRINGE PUMP V8 Multi-Channel Syringe Pump 250ul </t>
  </si>
  <si>
    <t>VICI VALCO Multiposition EMHMA-CE Microelectric Valve Actuator &amp; 10-way valves</t>
  </si>
  <si>
    <t>400/830 MB102 Point Breadboard 1660 Power Supply module W Jump Wire For Arduino (1660 Point Breadboard ZY-204)</t>
  </si>
  <si>
    <t>https://www.ebay.com/itm/New-ATmega328P-CH340G-UNO-R3-Board-with-USB-Cable-for-Arduino/381350929204?hash=item58ca496334:g:IDAAAOSw65FbbZQi:rk:3:pf:1&amp;frcectupt=true</t>
  </si>
  <si>
    <t>https://www.ebay.com/itm/OTA-WeMos-D1-CH340-WiFi-Arduino-UNO-R3-Development-Board-ESP8266-ESP-12E/322001157723?hash=item4af8c3be5b:g:wPYAAOSwmqZayuDb:rk:1:pf:1&amp;frcectupt=true</t>
  </si>
  <si>
    <t>USB2.0 Short Extension Cable A Male to Mini 5-pin B Male USB Adapter Cable New</t>
  </si>
  <si>
    <t>https://www.ebay.com/itm/Windows-XP-Media-Center-Edition-SP3-RFB-Full-Version-Disc-COA-CD-Product-Key/222345464935?epid=13015161641&amp;hash=item33c4d28c67:g:-iwAAOSwecJaieHb:sc:USPSFirstClass!32901!US!-1:rk:1:pf:1&amp;frcectupt=true</t>
  </si>
  <si>
    <t>2 purchased</t>
  </si>
  <si>
    <t>Dell laptops</t>
  </si>
  <si>
    <t>0 purchased</t>
  </si>
  <si>
    <t>https://mram-engineering-surplus-appliance-parts.business.site/</t>
  </si>
  <si>
    <t>https://www.ebay.com/itm/1m-USB-to-RS232-Serial-9Pin-DB9-Female-Converter-Adapter-Cable-XP-Win7-8-VP/223053838506?hash=item33ef0b78aa:g:I5sAAOSwvfZZ~Cox:rk:3:pf:1&amp;frcectupt=true&amp;autorefresh=true</t>
  </si>
  <si>
    <t>1m USB to RS232 Serial 9Pin DB9 Female Converter Adapter Cable XP Win7 8 VP</t>
  </si>
  <si>
    <t>IDC Connector Crimp Tool Flat Ribbon Cable Crimper SCSI Centronics US Shipping</t>
  </si>
  <si>
    <t>https://www.ebay.com/itm/IDC-Connector-Crimp-Tool-Flat-Ribbon-Cable-Crimper-SCSI-Centronics-US-Shipping/272274106258?hash=item3f64cd2792:g:784AAOSwEeFVMUbv:sc:USPSPriority!32901!US!-1:rk:1:pf:1&amp;frcectupt=true</t>
  </si>
  <si>
    <t>https://www.ebay.com/itm/National-Instruments-182920K-01-PCI-DIO-96-PCB-as-photo-sn-CC56/173431913961?hash=item286158fde9:g:9sUAAOSwz~pZ8D6H:rk:4:pf:1&amp;frcectupt=true</t>
  </si>
  <si>
    <t>https://www.ebay.com/itm/National-Instruments-SC-2054-Module-Used/332695822243?epid=1955618879&amp;hash=item4d76375fa3:g:JbEAAOSwlHJbLa~T:rk:26:pf:0</t>
  </si>
  <si>
    <t>EBay #263231940356</t>
  </si>
  <si>
    <t>https://www.ebay.com/itm/KLOEHN-SYRINGE-PUMP-V8-Multi-Channel-Syringe-Pump-250ul-p-n-20480/273704089902?hash=item3fba08f92e:g:nD0AAOSw5UZY9po-:rk:1:pf:1&amp;frcectupt=true</t>
  </si>
  <si>
    <t>http://labsmith.com/education/demo/</t>
  </si>
  <si>
    <t>LabSmith - full microfluidic kits (beta test donation)</t>
  </si>
  <si>
    <t>LabSmith - partial microfluidic kits (purchased)</t>
  </si>
  <si>
    <t>https://www.ebay.com/itm/5X-USB-3-0-Female-Type-A-9-Pin-SMT-SMD-Panel-Mount-DIP-USB-Connector/191761480260?hash=item2ca5dffa44:g:ZEEAAOSwT6pVrFAx:rk:1:pf:1&amp;frcectupt=true</t>
  </si>
  <si>
    <t>https://www.bulkreefsupply.com/brs-ph-orp-probe-tip-soaker-bottle.html</t>
  </si>
  <si>
    <t>Bulk Reef Supply</t>
  </si>
  <si>
    <t>MRAM</t>
  </si>
  <si>
    <t>Graphite Black Amore 12"x12" Porcelain Mosaic Tile 2"x2'' (for vibration isolation)</t>
  </si>
  <si>
    <t>MarbleWarehouse</t>
  </si>
  <si>
    <t>https://www.marblewarehouse.com/Graphite-Black-Amore-12x12-Porcelain-Mosaic-Tile-2x2_p_859.html</t>
  </si>
  <si>
    <t>https://www.ebay.com/itm/Wholesale-Power-Supply-Adapter-DC-12V-1-2-3-5-6-8-10A-3528-5050-LED-Strip-Light/181419964796?ssPageName=STRK%3AMEBIDX%3AIT&amp;var=690657527626&amp;_trksid=p2057872.m2749.l2649</t>
  </si>
  <si>
    <t>Wholesale Power Supply Adapter DC 12V 1/2/3/5/6/8/10A 3528 5050 LED Strip Light (12 V, 2 A AC -&gt; DC); pack of 10</t>
  </si>
  <si>
    <t>Rodeostat: Open source potentiostat</t>
  </si>
  <si>
    <t>1 purchased</t>
  </si>
  <si>
    <t>https://iorodeo.com/products/potentiostat-shield?variant=36528531980</t>
  </si>
  <si>
    <t>Potentiostat screen printed electrode adapters, Type A</t>
  </si>
  <si>
    <t>https://iorodeo.com/collections/cheapstat-open-source-potentiostat/products/cheapstat-screen-printed-electrode-adapters</t>
  </si>
  <si>
    <t>https://pineinst.com/echem/products.asp?categoryID=31</t>
  </si>
  <si>
    <t>Screen-Printed Carbon Electrodes, 100-pack, 4 x 5 mm working electrode, P/N RRPE1002C-100</t>
  </si>
  <si>
    <t>need 30 more</t>
  </si>
  <si>
    <t>https://www.mouser.com/ProductDetail/Adafruit/1134?qs=GURawfaeGuCcC0%252brNLxslQ%3D%3D&amp;gclid=EAIaIQobChMI9Jutk6PI4AIVSl6GCh283g3bEAQYAiABEgL7RPD_BwE</t>
  </si>
  <si>
    <t>Mouser Electronics</t>
  </si>
  <si>
    <t>need 35 more</t>
  </si>
  <si>
    <t>Adafruit Accessories Breadboard Friendly MIDI Jack 5-pin DIN</t>
  </si>
  <si>
    <t>https://www.ebay.com/itm/Vernier-DO-BTA-Dissolved-Oxygen-Sensor-Probe/223361629136?hash=item340163fbd0:g:x5MAAOSwEnhcVcpy:rk:1:pf:1&amp;frcectupt=true</t>
  </si>
  <si>
    <t>Purchased by Brenner for Tissue Engineering Test Bed Project</t>
  </si>
  <si>
    <t>10K Potentiometer - Hand operation - Plugs into breadboard  SKU: EC-050407</t>
  </si>
  <si>
    <t>YourDuino</t>
  </si>
  <si>
    <t>http://www.yourduino.com/sunshop/index.php?l=product_detail&amp;p=184</t>
  </si>
  <si>
    <t>http://www.yourduino.com/sunshop/index.php?l=product_detail&amp;p=238</t>
  </si>
  <si>
    <t>Servo: SG 90 Small Servo Positional SKU: RP-710001</t>
  </si>
  <si>
    <t>Small DC motor 3 to 5V  SKU: RP-031010</t>
  </si>
  <si>
    <t>http://www.yourduino.com/sunshop/index.php?l=product_detail&amp;p=411</t>
  </si>
  <si>
    <t>http://www.yourduino.com/sunshop/index.php?l=product_detail&amp;p=119</t>
  </si>
  <si>
    <t>2 x 9V Battery Adapter for Arduino  SKU: PB-Q03007</t>
  </si>
  <si>
    <t>Infrared Receiver IC 38 KHz (Package of 5)  SKU: EC-010404</t>
  </si>
  <si>
    <t>http://yourduino.com/sunshop//index.php?l=product_detail&amp;p=210</t>
  </si>
  <si>
    <t>40 pin flat cable MALE ends 20cm  SKU: CW-044031</t>
  </si>
  <si>
    <t>40 pin flat cable female ends (CableMaker) 20cm with one 40-pin strip  SKU: CW-044020</t>
  </si>
  <si>
    <t>http://yourduino.com/sunshop//index.php?l=product_detail&amp;p=185%7C</t>
  </si>
  <si>
    <t>http://www.yourduino.com/sunshop/index.php?l=product_detail&amp;p=421</t>
  </si>
  <si>
    <t>Opto-Isolated 2 Channel Relay Board  SKU: EA-040407</t>
  </si>
  <si>
    <t>http://yourduino.com/sunshop//index.php?l=product_detail&amp;p=218</t>
  </si>
  <si>
    <t>IR Infrared Remote Control Kit 2  SKU: SE-020401</t>
  </si>
  <si>
    <t>Diode Rectifier (1N4007)  1N4007 1000V PIV 1 Amp Silicon Diode (Pkg of 100) SKU: EC-110424</t>
  </si>
  <si>
    <t>IC 74HC595  74HC595 8xSerial-In-Parallel-Out Shift Register (Pkg of 5)</t>
  </si>
  <si>
    <t>http://www.yourduino.com/sunshop/index.php?l=product_detail&amp;p=329</t>
  </si>
  <si>
    <t>Touch Switch Electronic Brick (4 button) SKU: AB-011202</t>
  </si>
  <si>
    <t>http://www.yourduino.com/sunshop/index.php?l=product_detail&amp;p=210</t>
  </si>
  <si>
    <t>http://www.yourduino.com/sunshop/index.php?l=product_detail&amp;p=153</t>
  </si>
  <si>
    <t>http://www.yourduino.com/sunshop/index.php?pg=3&amp;l=product_list&amp;c=5</t>
  </si>
  <si>
    <t>http://www.yourduino.com/sunshop/index.php?l=product_detail&amp;p=319</t>
  </si>
  <si>
    <t>LCD Display Blue 1602 IIC, I2C, TWI SKU: EA-010204</t>
  </si>
  <si>
    <t>http://yourduino.com/sunshop//index.php?l=product_detail&amp;p=170</t>
  </si>
  <si>
    <t>http://www.yourduino.com/sunshop/index.php?l=product_detail&amp;p=140</t>
  </si>
  <si>
    <t>10K Potentiometer - Plugs into breadboard  SKU: EC-050405</t>
  </si>
  <si>
    <t>5V stepper motor + stepper motor driver board  SKU: RP-030310</t>
  </si>
  <si>
    <t>http://www.yourduino.com/sunshop/index.php?l=product_detail&amp;p=126</t>
  </si>
  <si>
    <t>https://www.ebay.com/itm/Keyestudio-Water-Quality-TDS-Meter-Total-Dissolved-Solids-Sensor-For-Arduino/133098507777?hash=item1efd4a0e01:g:SUMAAOSw1g1dFwhh</t>
  </si>
  <si>
    <t>Keyestudio Water Quality TDS Meter Total Dissolved Solids Sensor For Arduino</t>
  </si>
  <si>
    <t>https://www.ebay.com/itm/Water-Detection-Purity-Test-TDS-Meter-Total-Dissolved-Solids-Sensor-For-Arduino/264383355940?hash=item3d8e79dc24:g:GEEAAOSwyx1dGcbj</t>
  </si>
  <si>
    <t>Water Detection Purity Test TDS Meter Total Dissolved Solids Sensor For Arduino</t>
  </si>
  <si>
    <t>https://pineresearch.com/shop/products/electrodes/screen-printed-electrodes/carbon-spes/</t>
  </si>
  <si>
    <t>Screen-Printed Carbon Electrodes, 100-pack and 50-pack, 4 x 5 mm working electrode, P/N RRPE1002C-100, RRPE1002C-50</t>
  </si>
  <si>
    <t>Ordered</t>
  </si>
  <si>
    <t>YES</t>
  </si>
  <si>
    <t>https://www.ebay.com/itm/DS18b20-Waterproof-Temperature-Detector-Thermal-Probe-Sensor-Module-for-Arduino/133031025499?epid=6011736318&amp;hash=item1ef9445b5b:g:z5YAAOSwX5pcr8wn</t>
  </si>
  <si>
    <t>DS18b20 Waterproof Temperature Detector Thermal Probe Sensor Module for Arduino</t>
  </si>
  <si>
    <t>https://www.ebay.com/itm/Adeept-Electronic-Starter-Kit-for-Arduino-Resistor-Buzzer-Breadboard-LED-cable/322372466507?epid=918216020&amp;hash=item4b0ee5774b:g:lhsAAOSwEzxYY5NR</t>
  </si>
  <si>
    <t xml:space="preserve">USB to RS232 Serial 9 Pin DB9 PIN PL2303 Cable Adapter </t>
  </si>
  <si>
    <t>https://www.ebay.com/itm/MB102-400-830-Point-Breadboard-1660-Power-Supply-module-W-Jump-Wire-For-Arduino/173931109290?hash=item287f1a1baa:m:mvu9Ftk0n8FlrulLOwEajGA</t>
  </si>
  <si>
    <t>https://www.ebay.com/itm/182973939389?var=690286123966&amp;ssPageName=STRK%3AMEBIDX%3AIT&amp;fromMakeTrack=true</t>
  </si>
  <si>
    <t>https://www.ebay.com/itm/Scale-Load-Cell-Weight-Weighing-Sensor-HX711-24bit-AD-Module-with-Metal-Shied/152676359337?var=452242136334&amp;hash=item238c385ca9:m:m7hG-tnW-QC04TSTJdQBGXw</t>
  </si>
  <si>
    <t>https://www.ebay.com/itm/Scale-Load-Cell-Weight-Weighing-Sensor-HX711-AD-Module-Metal-Shied-2-5-10-20KG/272817516318?var=571961640471&amp;hash=item3f8530ef1e:m:mdjES0Hq9r0HG9Pw8GsHLug</t>
  </si>
  <si>
    <t>Clear White Plastic 24 Slots Electronic Components Storage Case Organizer O8Q4</t>
  </si>
  <si>
    <t>https://www.ebay.com/itm/Clear-White-Plastic-24-Slots-Electronic-Components-Storage-Case-Organizer-O8Q4/183137734397?epid=2039556697&amp;hash=item2aa3dc0efd:g:--4AAOSwHcpasPnx</t>
  </si>
  <si>
    <t>A</t>
  </si>
  <si>
    <t>N</t>
  </si>
  <si>
    <t>P</t>
  </si>
  <si>
    <t>L</t>
  </si>
  <si>
    <t>S</t>
  </si>
  <si>
    <t>C</t>
  </si>
  <si>
    <t>W</t>
  </si>
  <si>
    <t>K</t>
  </si>
  <si>
    <t>B</t>
  </si>
  <si>
    <t>H</t>
  </si>
  <si>
    <t>E</t>
  </si>
  <si>
    <t>D</t>
  </si>
  <si>
    <t>F</t>
  </si>
  <si>
    <t>I</t>
  </si>
  <si>
    <t>G</t>
  </si>
  <si>
    <t>J</t>
  </si>
  <si>
    <t>M</t>
  </si>
  <si>
    <t>O</t>
  </si>
  <si>
    <t>Q</t>
  </si>
  <si>
    <t>R</t>
  </si>
  <si>
    <t>T</t>
  </si>
  <si>
    <t>U</t>
  </si>
  <si>
    <t>V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</si>
  <si>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</si>
  <si>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</si>
  <si>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</si>
  <si>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</si>
  <si>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</si>
  <si>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</si>
  <si>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</si>
  <si>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</si>
  <si>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</si>
  <si>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</si>
  <si>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</si>
  <si>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To be Purchased by Brenner</t>
  </si>
  <si>
    <t>https://www.ebay.com/itm/272817516318</t>
  </si>
  <si>
    <t>Scale Load Cell Weight Weighing Sensor HX711 AD Module Metal Shied 2//5/10/20KG</t>
  </si>
  <si>
    <t>https://www.ebay.com/itm/264383355940</t>
  </si>
  <si>
    <t>https://www.ebay.com/itm/254917719115?hash=item3b5a47b44b:g:0b4AAOSwyNFgygtJ</t>
  </si>
  <si>
    <t>ELEGOO Upgraded Electronics Fun Kit w/Power Supply Module, Jumper Wire, Precision Potentiometer, 830 tie-Points Breadboard Compatible with Arduino, Raspberry Pi, STM32</t>
  </si>
  <si>
    <t>https://www.amazon.com/EL-CK-002-Electronic-Breadboard-Capacitor-Potentiometer/dp/B01ERPEMAC/ref=sr_1_7?dchild=1&amp;keywords=%22Adeept%2BElectronic%2BStarter%2BKit%22&amp;qid=1626093499&amp;sr=8-7&amp;th=1</t>
  </si>
  <si>
    <t>https://www.ebay.com/itm/133803802224</t>
  </si>
  <si>
    <t>https://www.ebay.com/itm/362483298848?hash=item5465b03220%3Ag%3AwAIAAOSwSF1f-6cB&amp;LH_BIN=1&amp;var=631647745649</t>
  </si>
  <si>
    <t>https://www.ebay.com/itm/324527609792?hash=item4b8f5a57c0:g:s6wAAOSwRUpgU399</t>
  </si>
  <si>
    <t>https://www.ebay.com/itm/124787414502</t>
  </si>
  <si>
    <t>Detachable 24 Compartments Electronic Components Storage Box Repair Parts Case</t>
  </si>
  <si>
    <t>https://www.ebay.com/itm/124787429483</t>
  </si>
  <si>
    <t>Detachable 10 Compartments SMT IC Electronic Components Parts Pill Storage Box</t>
  </si>
  <si>
    <t>https://www.ebay.com/itm/322161703427</t>
  </si>
  <si>
    <t>Arriving</t>
  </si>
  <si>
    <t>Here</t>
  </si>
  <si>
    <t>5PCS LM386 Audio Amplifier Module 200Times Input 10K Adjustable Resistance 5-12V</t>
  </si>
  <si>
    <t>Aquarium Fish Tank LED Bar Lamp Submersible Waterproof RC Light RGB White Blue</t>
  </si>
  <si>
    <t>https://www.ebay.com/itm/313567705461?var=612391428821</t>
  </si>
  <si>
    <t>https://www.ebay.com/itm/284324498257?var=585831112993</t>
  </si>
  <si>
    <t>1/5/10Pcs Bourns 3296X-1-200LF 20 ohm Multiturn Trimmer Resistor Potentiometer</t>
  </si>
  <si>
    <t>https://www.ebay.com/itm/402872605067</t>
  </si>
  <si>
    <t>7 Function Digital Multi Meter Tester with Leads NIB</t>
  </si>
  <si>
    <t>https://www.ebay.com/itm/294018282643</t>
  </si>
  <si>
    <t>MSI Magnetic Field Meter with Mag Check Gaussmeter</t>
  </si>
  <si>
    <t>https://www.ebay.com/itm/114773309557?var=414932141441</t>
  </si>
  <si>
    <t>Raspberry Pi Zero W with External WiFi Antenna Connector (U.FL) with 100 mm Molex flexible antenna and soldered header</t>
  </si>
  <si>
    <t>https://www.ebay.com/itm/322961079870</t>
  </si>
  <si>
    <t>SALE!!! A140 / M140 A-Type Laser Diode * 445nm * 5.6mm * 1.5W - 1.8W * TO-18 *</t>
  </si>
  <si>
    <t>https://www.ebay.com/itm/163587829165</t>
  </si>
  <si>
    <t>10Pcs V-156-1C25 Micro Limit Switch Long Hinge Roller Momentary SPDT for Arduino</t>
  </si>
  <si>
    <t>Arduino 3.5 inch TFT LCD Display Touch Screen UNO R3 Board Plug and Play Good</t>
  </si>
  <si>
    <t>https://www.ebay.com/itm/284436531489</t>
  </si>
  <si>
    <t>https://www.ebay.com/itm/272925058485</t>
  </si>
  <si>
    <t>USB Type A to Micro-B (5 Pin) Male Cable Cell Phone Tablet Sync &amp; Charging Cord</t>
  </si>
  <si>
    <t>6FT HDMI to Micro HDMI Premium Cable for Tablet Amazon Kindle Fire HD 700+SOLD</t>
  </si>
  <si>
    <t>https://www.ebay.com/itm/391913912280</t>
  </si>
  <si>
    <t>12k Carbon Fiber Electric Heating Cable Warm Floor Infrared Wire Teflon Jacket</t>
  </si>
  <si>
    <t>https://www.ebay.com/itm/123698061680?var=424625157618</t>
  </si>
  <si>
    <t>https://www.ebay.com/itm/184833890335</t>
  </si>
  <si>
    <t>3 PCS Instapark IN07A Water Leak Leakage Detection Detector Sound Alarm Sensor</t>
  </si>
  <si>
    <t>https://www.ebay.com/itm/233649855013?var=533338242004</t>
  </si>
  <si>
    <t>Berryku Raspberry Pi 4 Model B DIY (4G, 2G, 1G) Kit - NOOBS Ultra-Silent Fan; Pi Board: Pi 4B 1G + Heatsink + HDMI
Power Supply: Berryku 5.1V/3A w/ Switch
Case: No Case
MicroSD: 128GB
Keyboard: No Keyboard</t>
  </si>
  <si>
    <t>Berryku Raspberry Pi 4 Model B DIY (4G, 2G, 1G) Kit - NOOBS Ultra-Silent Fan; Pi Board: Pi 4B 1G + Heatsink + HDMI
Power Supply: Berryku 5.1V/3A w/ Switch
Case: No Case
MicroSD: 16GB
Keyboard: No Keyboard</t>
  </si>
  <si>
    <t>https://www.ebay.com/itm/233649855013</t>
  </si>
  <si>
    <t>NEW TYGON Tubing, 1/4" O.D. - 1/8 I.D.,50 ft.,Clear,Flexible, AAB00007</t>
  </si>
  <si>
    <t>https://www.ebay.com/itm/274425082735</t>
  </si>
  <si>
    <t>here</t>
  </si>
  <si>
    <t>TYGON AAB00016 Tubing,1/4 I.D.,50 ft.,Clear,Flexible</t>
  </si>
  <si>
    <t>https://www.ebay.com/itm/313685803343</t>
  </si>
  <si>
    <t>https://www.ebay.com/itm/114513653122</t>
  </si>
  <si>
    <t>TYGON TUBING CLEAR 3/16IN X 1/4IN X 1/32IN 50FT 777</t>
  </si>
  <si>
    <t>Yuneec CGO3+/CGOET/C23/E50/E90/E10/E30z Camera Top Mount/Upper Dampening Plate</t>
  </si>
  <si>
    <t>https://www.ebay.com/itm/392748171989</t>
  </si>
  <si>
    <t>https://www.ebay.com/itm/392781918085</t>
  </si>
  <si>
    <t>Yuneec CGO Steadygrip for CGO-GB/CGO3/CGO3+/CGOET Cameras YUNCGOST101</t>
  </si>
  <si>
    <t>https://www.ebay.com/itm/392926061830</t>
  </si>
  <si>
    <t>Gimbal Contact Board CGO3+-CGOET-C23-E50-E90 Cameras YUNCGO3P115SVC</t>
  </si>
  <si>
    <t>https://www.ebay.com/itm/304184559870</t>
  </si>
  <si>
    <t>5pcs 40*40*11mm Black Heat Sink Aluminum Heatsink For LED Power Transistor USA</t>
  </si>
  <si>
    <t>Turbidity Transducer Water Module Mixed Water Detection Sensor Liquid F Arduino</t>
  </si>
  <si>
    <t>https://www.ebay.com/itm/143392596472</t>
  </si>
  <si>
    <t>https://www.ebay.com/itm/231887823515</t>
  </si>
  <si>
    <t>Freescale MPX5500DP 72.5 PSI dual-port piezoresistive pressure sensor (USA)</t>
  </si>
  <si>
    <t>https://www.ebay.com/itm/184983396431</t>
  </si>
  <si>
    <t>DollaTek 3.3-5V Turbidity Transducer Water Turbidity Module Mixed Water Detector</t>
  </si>
  <si>
    <t>(23) Ambion cDNA Filter Cartridges &amp; Tubes, 10066G3, AM10066G</t>
  </si>
  <si>
    <t>https://www.ebay.com/itm/322381242547</t>
  </si>
  <si>
    <t>https://www.ebay.com/itm/154335999034</t>
  </si>
  <si>
    <t>Accuris PR2110-S qMAX First Strand cDNA Synthesis Flex Kit, sample, 5 Reactions</t>
  </si>
  <si>
    <t>Brenner home freezer</t>
  </si>
  <si>
    <t>ALPHA Lab Plastic 96-Well PCR Stacking with Lid Holds 0.2mL Tubes or Plates 3/PK</t>
  </si>
  <si>
    <t>https://www.ebay.com/itm/333092523501</t>
  </si>
  <si>
    <t>https://www.ebay.com/itm/393593879874</t>
  </si>
  <si>
    <t>Salad Spinner Large 5 Quart Lettuce Greens Washer Dryer Drainer Crisper</t>
  </si>
  <si>
    <t>https://www.ebay.com/itm/172475309276</t>
  </si>
  <si>
    <t>https://www.ebay.com/itm/164060078600</t>
  </si>
  <si>
    <t>1/16th Peek Fittings, ANY COLOR, LOT OF 10, American Made, WONDERFUL QUALITY!</t>
  </si>
  <si>
    <t>5 Feet **PEEKFITS** .007"ID x 1/16" OD Yellow PEEK TUBING, GREAT QUALITY------!</t>
  </si>
  <si>
    <t>https://www.ebay.com/itm/164077671244</t>
  </si>
  <si>
    <t>https://www.ebay.com/itm/284130978476</t>
  </si>
  <si>
    <t>ATP Fluorescence Detector Handheld Bacteria Microorganism E. Coli Detection xr*</t>
  </si>
  <si>
    <t>LEGO Creator Expert Vestas Wind Turbine 10268 Building Kit (826 Pieces)</t>
  </si>
  <si>
    <t>never came</t>
  </si>
  <si>
    <t>https://order.ebay.com/ord/show?itemid=294450553727&amp;transId=1959363188019#/</t>
  </si>
  <si>
    <t>200pcs 6x6mm 10Size Micro Momentary Tactile Push Button Tact Switch for Arduino</t>
  </si>
  <si>
    <t>https://www.ebay.com/itm/172636267374</t>
  </si>
  <si>
    <t>50pcs 6x6x7mm Thru Hole Momentary Tactile Push Switch Button 4-Pin DIP Arduino</t>
  </si>
  <si>
    <t>https://www.ebay.com/itm/183619961274</t>
  </si>
  <si>
    <t>10Pc Thin-film Flex Pressure Sensor 0 - 10kg Detection Module for Arduino UBO R3</t>
  </si>
  <si>
    <t>https://www.ebay.com/itm/402635389359</t>
  </si>
  <si>
    <t>https://www.ebay.com/itm/383703393540?var=652099565166</t>
  </si>
  <si>
    <t>1 2 4 8 Channel 5V Relay Module Board For Arduino Raspberry Pi ARM AVR DSP PIC</t>
  </si>
  <si>
    <t>https://www.ebay.com/itm/232835905383</t>
  </si>
  <si>
    <t>10Pcs HDX-2801 Ball Switch Vibration Switch Sensor Switch Ball Sensor Arduino</t>
  </si>
  <si>
    <t>3pcs Vibration Shock Movement Sensor Module for Arduino STM32 ESP32 ESP8266</t>
  </si>
  <si>
    <t>https://www.ebay.com/itm/292219738627</t>
  </si>
  <si>
    <t>https://www.ebay.com/itm/313656053643?var=612453641394</t>
  </si>
  <si>
    <t>400nm-700nm Laser Diode Lens M9*P0.5*8MM Three Layer Coated Glass Focus Lens (Internal Adjustment)</t>
  </si>
  <si>
    <t>400nm-700nm Laser Diode Lens M9*P0.5*8MM Three Layer Coated Glass Focus Lens (External Adjustment)</t>
  </si>
  <si>
    <t>https://www.ebay.com/itm/224335319669</t>
  </si>
  <si>
    <t>G2 M9x0.5 400-700nm Laser Collimation Lens for Diode Laser Machines</t>
  </si>
  <si>
    <t>https://www.ebay.com/itm/222285404010</t>
  </si>
  <si>
    <t>1pc Plastic Collimating Lens w/Full-Thread Holder for 405nm 445nm 450nm Lasers</t>
  </si>
  <si>
    <t>https://www.ebay.com/itm/222327487627</t>
  </si>
  <si>
    <t>Focusable 120mW 780nm Infrared IR Laser Diode Dot Line Cross Module w/ Heatsink</t>
  </si>
  <si>
    <t>https://www.ebay.com/itm/222344533839</t>
  </si>
  <si>
    <t>4pcs Coated Glass Collimating Lens for 635nm 650nm Red Laser Diode Full-Thread</t>
  </si>
  <si>
    <t>https://www.ebay.com/itm/222609555873</t>
  </si>
  <si>
    <t>4pcs Aluminium Cooling Heatsink Holder / Mount for 12mm Laser Diode Module</t>
  </si>
  <si>
    <t>Industrial 12V Thick Beam 60mW-80mW 532nm Green Laser Dot Module w/TTL&amp; Fan Cool</t>
  </si>
  <si>
    <t>https://www.ebay.com/itm/222903750662</t>
  </si>
  <si>
    <t>https://www.ebay.com/itm/223103723512</t>
  </si>
  <si>
    <t>Coated Collimating Lense Focus Lens for 650nm 660nm Red Laser Diodes M9 P0.5</t>
  </si>
  <si>
    <t>405nm 450nm Violet Blue Laser Collimating Lense Half M9 P0.5 Frame Coated Glass</t>
  </si>
  <si>
    <t>https://www.ebay.com/itm/223115247815</t>
  </si>
  <si>
    <t>https://www.ebay.com/itm/223469275037</t>
  </si>
  <si>
    <t>Red Dot/Line/Cross Laser Module 10mW 650nm Focus Adjustable Head 3V w Heatsink</t>
  </si>
  <si>
    <t>https://www.ebay.com/itm/223737158517</t>
  </si>
  <si>
    <t>488nm 50mw Cyan Blue Laser Module Focus Dot Head Long-time w/12V Power Adapter</t>
  </si>
  <si>
    <t>Green laser collimator lens 505/ 515/ 520/525 /532nm glass focusing lens M9 P0.5</t>
  </si>
  <si>
    <t>https://www.ebay.com/itm/224540922019</t>
  </si>
  <si>
    <t>https://www.ebay.com/itm/321596530964</t>
  </si>
  <si>
    <t>5 Star Caps w/ 5 Patterns Grating Lense for Laser Pointer Torch-Style</t>
  </si>
  <si>
    <t>20pcs/lot Plastic 200nm-1100nm Diode Laser Collimating Lense Dot Focus Lens</t>
  </si>
  <si>
    <t>https://www.ebay.com/itm/323345363557</t>
  </si>
  <si>
    <t>https://www.ebay.com/itm/323374537818</t>
  </si>
  <si>
    <t>200mW 405nm Violet-Blue Purple Focusable Line Laser Diode Module w 12V Adapter</t>
  </si>
  <si>
    <t>https://www.ebay.com/itm/323702169419</t>
  </si>
  <si>
    <t>635nm 638nm 100mW Orange Red Laser Module w Dot Focus Lens 12V Long Work</t>
  </si>
  <si>
    <t>https://www.ebay.com/itm/323838813054</t>
  </si>
  <si>
    <t>Power Circuit Driver PCB Board for Green Red IR Laser Diode 532nm 650nm 980nm</t>
  </si>
  <si>
    <t>https://www.ebay.com/itm/324237243970</t>
  </si>
  <si>
    <t>445nm 450nm 50mw Blue Laser Dot Module w/TTL&amp;Fan Long-Time Working 12V</t>
  </si>
  <si>
    <t>Spectrometer Laser Diode Collimator Collimating Lens. Fits Ocean Optics SMA-905</t>
  </si>
  <si>
    <t>https://www.ebay.com/itm/143427214742</t>
  </si>
  <si>
    <t>SMA-905 Collimating Lens. Fits Ocean Optics USB Spectrometer SMA905 Fiber Cables</t>
  </si>
  <si>
    <t>https://www.ebay.com/itm/143438906557</t>
  </si>
  <si>
    <t>https://www.ebay.com/itm/143934450240</t>
  </si>
  <si>
    <t>2 cables 200um and 600um Optical Fiber Cable That Fits Ocean Optics Spectrometer</t>
  </si>
  <si>
    <t>https://www.ebay.com/itm/350634040533</t>
  </si>
  <si>
    <t>Thorlabs SM05SMA SMA Fiber Adapter Plate</t>
  </si>
  <si>
    <t>https://www.ebay.com/itm/184856466230</t>
  </si>
  <si>
    <t>THORLABS HASMA SMA Bulkhead Adapter with Lock Nut 4pcs</t>
  </si>
  <si>
    <t>https://www.ebay.com/itm/384341665713?var=652518792201</t>
  </si>
  <si>
    <t>MFRC-522 RC522 RFID Radiofrequency IC Card Inducing Sensor Reader for Arduino M5</t>
  </si>
  <si>
    <t>https://www.ebay.com/itm/265019477610</t>
  </si>
  <si>
    <t>MFRC-522 RC522 RFID Radiofrequency IC Card Inducing Sensor Reader for Arduino</t>
  </si>
  <si>
    <t>https://www.ebay.com/itm/282999643063</t>
  </si>
  <si>
    <t>VELLEMAN VMA422 ARDUINO WATER VALVE - AUTHORIZED DISTRIBUTOR - WE EXPORT</t>
  </si>
  <si>
    <t>https://www.ebay.com/itm/124863071543</t>
  </si>
  <si>
    <t>Water Valve</t>
  </si>
  <si>
    <t>https://www.ebay.com/itm/142457560508</t>
  </si>
  <si>
    <t>Ocean Optics Spectrometer Bench w/ Mirrors &amp; Grating - ALL READY FOR A PROJECT</t>
  </si>
  <si>
    <t>Ocean Optics USB2000 RedTide Spectrometer Mother Board Main Board MotherBoard</t>
  </si>
  <si>
    <t>https://www.ebay.com/itm/142752475750</t>
  </si>
  <si>
    <t>https://www.ebay.com/itm/263279043642</t>
  </si>
  <si>
    <t>Ocean Optics Spectrometer CUV-FL-DA Cuvette Filter Connector CONNECTS TO LIGHT</t>
  </si>
  <si>
    <t>Lot20 3 Ways 6.4mm Equal Tee Barb Plastic Hose Connection Joiner Air Water Home</t>
  </si>
  <si>
    <t>https://www.ebay.com/itm/262491127308</t>
  </si>
  <si>
    <t>https://www.ebay.com/itm/301095512544</t>
  </si>
  <si>
    <t>10PCS 6mm Equal Straight Barb Plastic Hose Connection Joiner Air Water Home</t>
  </si>
  <si>
    <t>10PCS 4mm Equal Elbow Barb Plastic Hose Tube Connection Joiner Adapter</t>
  </si>
  <si>
    <t>https://www.ebay.com/itm/301095514957</t>
  </si>
  <si>
    <t>https://www.ebay.com/itm/302825237748</t>
  </si>
  <si>
    <t>Lot of 10 1/4" Male Hose End Barb Fitting 1/4" MNPT x 1/4" Barb Black Plastic J3</t>
  </si>
  <si>
    <t>https://www.ebay.com/itm/323464983951</t>
  </si>
  <si>
    <t>Plastic Straight/T/Y/Elbow Hose Barb Fitting Tube Connector Reducing In Inch to (6 mm union)</t>
  </si>
  <si>
    <t>Plastic Straight/T/Y/Elbow Hose Barb Fitting Tube Connector Reducing In Inch to (3 mm union)</t>
  </si>
  <si>
    <t>Plastic Straight/T/Y/Elbow Hose Barb Fitting Tube Connector Reducing In Inch to (1 mm union)</t>
  </si>
  <si>
    <t>https://www.ebay.com/itm/254726923050</t>
  </si>
  <si>
    <t>Simax 100ml GL-45 Borosilicate Glass Reagent Media/Storage Bottle with Cap and R</t>
  </si>
  <si>
    <t>https://www.ebay.com/itm/254276109468</t>
  </si>
  <si>
    <t>1 LB EXTREMELY FRESH AMYLASE ENZYME ~ BSG BLUE RETAIL PACK ~ FREE FAST SHIPPING</t>
  </si>
  <si>
    <t>https://www.ebay.com/itm/253783326265</t>
  </si>
  <si>
    <t>Optical Filter 615nm Bandpass Filter 590-640nm Pass Filter 10mm x 10mm</t>
  </si>
  <si>
    <t>https://www.ebay.com/itm/332339565004</t>
  </si>
  <si>
    <t>LilyPad LiPower Lithium Battery boost Power step up Battery Module 5V output new</t>
  </si>
  <si>
    <t>5Pcs Portable 10K OHM Linear Taper Rotary Potentiometer B10K 10KB Pot with Wire</t>
  </si>
  <si>
    <t>https://www.ebay.com/itm/124204116298</t>
  </si>
  <si>
    <t>https://www.ebay.com/itm/392879527511</t>
  </si>
  <si>
    <t>2 Pack 10 Turn Counting Dial for Bourns Rotary Multi-Turn Potentiometer Trimpot</t>
  </si>
  <si>
    <t>https://www.ebay.com/itm/133326954724</t>
  </si>
  <si>
    <t>https://www.ebay.com/itm/163348894993</t>
  </si>
  <si>
    <t>Aera Mass Flow Controller PS-94U Power Supply</t>
  </si>
  <si>
    <t>https://www.ebay.com/itm/383943569196?var=652399007631</t>
  </si>
  <si>
    <t>Chai Green Tea - Loose Leaf - 0.5 oz.</t>
  </si>
  <si>
    <t>https://www.ebay.com/itm/124640645179</t>
  </si>
  <si>
    <t>Edmund #65-715 Bandpass Interference Filter ~650nm CWL, 10nm FWHM, 25mm Mounted</t>
  </si>
  <si>
    <t>https://www.ebay.com/itm/124805031582</t>
  </si>
  <si>
    <t>531RDF9 Bandpass Interference Filter - 1 Inch Dia, 519 nm, 9nm BW</t>
  </si>
  <si>
    <t>https://www.ebay.com/itm/124804987424</t>
  </si>
  <si>
    <t>580WB10 Bandpass Interference Filter - 1 Inch Dia, 580 nm, 10nm BW</t>
  </si>
  <si>
    <t>https://www.ebay.com/itm/124804977746</t>
  </si>
  <si>
    <t>545WB10 Bandpass Interference Filter - 1 Inch Dia, 545 nm, 10nm BW</t>
  </si>
  <si>
    <t>https://www.ebay.com/itm/114885027963</t>
  </si>
  <si>
    <t>560WB10 Bandpass Interference Filter - 1 Inch Dia, 560 nm, 10nm BW</t>
  </si>
  <si>
    <t>https://www.ebay.com/itm/112730196008</t>
  </si>
  <si>
    <t>2A TTL RED Laser Diode Driver/For 635nm-660nm 120mW-500mW-2500mW Red Laser Diode</t>
  </si>
  <si>
    <t>2W 405nm 445nm 450nm Laser Diode LD Driver Board 12V TTL Modulation Power Supply</t>
  </si>
  <si>
    <t>https://www.ebay.com/itm/184845079560</t>
  </si>
  <si>
    <t>5.6mm Laser Diode Housing Heatsink Case for 405nm-445nm-520nm-638nm-658nm LDs</t>
  </si>
  <si>
    <t>https://www.ebay.com/itm/313666059312</t>
  </si>
  <si>
    <t>https://www.ebay.com/itm/141225846375</t>
  </si>
  <si>
    <t>Red Laser Module Housing/For TO18 5.6mm Laser Diode w/h glass 635nm Lens</t>
  </si>
  <si>
    <t>https://www.ebay.com/itm/332641555554</t>
  </si>
  <si>
    <t>Sharp GH04850B2G 488nm 55mW Laser Diode/5.6mm/Brand new/1 pcs</t>
  </si>
  <si>
    <t>https://www.ebay.com/itm/232756570311</t>
  </si>
  <si>
    <t>OSRAM PL515 520nm 30mW green laser diode TO38/3.8mm Brand New 1pcs</t>
  </si>
  <si>
    <t>785nm Narrow Bandpass Filter Lens Special Glass 780nm 775nm-795nm IR Laser</t>
  </si>
  <si>
    <t>https://www.ebay.com/itm/133202534997</t>
  </si>
  <si>
    <t>https://www.ebay.com/itm/114754858918</t>
  </si>
  <si>
    <t>Omega Optical 580 nm Bandpass Filter Laser Fluorescence 555-600nm Passband</t>
  </si>
  <si>
    <t>ADL-63153TL 635nm 15mW Red Laser Diode TO-18 5.6mm With 3 Pins</t>
  </si>
  <si>
    <t>https://www.ebay.com/itm/224591769218</t>
  </si>
  <si>
    <t>405-G-2 Glass Collimating Lens with Holder for 405nm 445nm 515nm Laser Diodes</t>
  </si>
  <si>
    <t>https://www.ebay.com/itm/321694489656</t>
  </si>
  <si>
    <t>https://www.ebay.com/itm/114420706006</t>
  </si>
  <si>
    <t>515nm 520nm 530nm 30mW-120mW Laser Diode Boost Power Supply Driver Board 3V</t>
  </si>
  <si>
    <t>https://www.ebay.com/itm/122801753115</t>
  </si>
  <si>
    <t>5pcs 635nm 5mW 5.6mm Orange Red Laser Diode DL-3148-034 SANYO BRAND</t>
  </si>
  <si>
    <t>Interference Bandpass filter (535 nm, FWHM=35 nm, D=1")</t>
  </si>
  <si>
    <t>https://www.ebay.com/itm/133657891284</t>
  </si>
  <si>
    <t>https://www.ebay.com/itm/392126811917</t>
  </si>
  <si>
    <t>5 x LilyPad Sewabe Button Board module for Arduino top</t>
  </si>
  <si>
    <t>https://www.ebay.com/itm/223227767105</t>
  </si>
  <si>
    <t>Micro USB LilyTiny LilyPad ATtiny85 Development Board Wearable Module Arduino</t>
  </si>
  <si>
    <t>https://www.ebay.com/itm/181778910964</t>
  </si>
  <si>
    <t>LilyPad 328 ATmega328P Main Board compatible with Arduino’s IDE</t>
  </si>
  <si>
    <t>https://www.ebay.com/itm/393601008118</t>
  </si>
  <si>
    <t>8pcs 3D Printer Fan 40mm 12V 0.08A DC Mini Quiet Cooling Fan for 3D Printer DVR</t>
  </si>
  <si>
    <t>https://www.ebay.com/itm/393477605732</t>
  </si>
  <si>
    <t>Aquarium Airline Tubing Connector Fish Tank Air Pump Connector Plastic 40Pcs</t>
  </si>
  <si>
    <t>https://www.ebay.com/itm/251590159374?var=550490690213</t>
  </si>
  <si>
    <t>https://www.ebay.com/itm/353673054839</t>
  </si>
  <si>
    <t>Pneumatic Air 2 Way Quick Fittings Push Connector Tube Hose Plastic 4mm 6mm 8mm</t>
  </si>
  <si>
    <t>https://www.ebay.com/itm/353673055032</t>
  </si>
  <si>
    <t>10x Aquarium One Way Check Valve Non-Return Fish Tank Air Pump CO2 System Red</t>
  </si>
  <si>
    <t>One Way Check Valve Non-Return For Aquarium Fish Tank CO2 Water Air Line Pump</t>
  </si>
  <si>
    <t>https://www.ebay.com/itm/353694488839</t>
  </si>
  <si>
    <t>https://www.ebay.com/itm/353694489573</t>
  </si>
  <si>
    <t>1/5/10m Clear Aquarium PVC Tube Air Pump Oxygen Tubing For Fish Tank 4/6mm</t>
  </si>
  <si>
    <t>https://www.ebay.com/itm/353694493123</t>
  </si>
  <si>
    <t>10Pcs Aquarium 3 Way T Connector Tubing Air Valves for Fish Tank Oxygen Pump</t>
  </si>
  <si>
    <t>https://www.ebay.com/itm/353694495594</t>
  </si>
  <si>
    <t>10Pcs Air Connector Oxygen 4 way Valve Pipe Hose Tube Fitting Aquarium Fish Tank</t>
  </si>
  <si>
    <t>Suction Cup Clip for Aquarium Air line Tubing 1/4" Dia</t>
  </si>
  <si>
    <t>https://www.ebay.com/itm/161722843677</t>
  </si>
  <si>
    <t>https://www.ebay.com/itm/353547479342</t>
  </si>
  <si>
    <t>Coffer Maker 1/4 Water Flow Sensor 0.3-6L/min Flowmeter Counter Sensor 7mm</t>
  </si>
  <si>
    <t>https://www.ebay.com/itm/284396314210</t>
  </si>
  <si>
    <t>Velleman K2639 LIQUID LEVEL CONTROLLER</t>
  </si>
  <si>
    <t>https://www.ebay.com/itm/331878422723</t>
  </si>
  <si>
    <t>1Pc 1/2'' water flow sensor control effect flowmeter hall 1-30L/min for ArdIj4</t>
  </si>
  <si>
    <t>https://www.ebay.com/itm/224469289555</t>
  </si>
  <si>
    <t>8PCS HY-SRF05 / 120203 Precise Ultrasonic Range Sensor Module for Arduino</t>
  </si>
  <si>
    <t>https://www.ebay.com/itm/191829887146</t>
  </si>
  <si>
    <t>Taq DNA polymerase thermostable DNA PCR pol 500U amplification chain reaction</t>
  </si>
  <si>
    <t>https://www.ebay.com/itm/273432036894?var=572816935018</t>
  </si>
  <si>
    <t>1602 2004 LCD Board Module 16x2 LCD Display Module Controller I2C HD44780 CF</t>
  </si>
  <si>
    <t>https://www.ebay.com/itm/130971376989</t>
  </si>
  <si>
    <t>0.2 ML PCR Tubes Plastic Test Vials Sample Tubes For Taq DNA Polymerase Dome Cap</t>
  </si>
  <si>
    <t>https://www.ebay.com/itm/333683668162</t>
  </si>
  <si>
    <t>110V Sieve Shaker Vertical Vibrator Machine Electric Sieve Shaker Ø200 mm 0.12Kw</t>
  </si>
  <si>
    <t>https://www.ebay.com/itm/292515034229</t>
  </si>
  <si>
    <t>Heavy Brass Gauge Standard Testing 6 Set Sieve w/ Lid &amp; Catch Pan USA Shipping</t>
  </si>
  <si>
    <t>https://www.ebay.com/itm/114912023821</t>
  </si>
  <si>
    <t>Lynxmotion SSC-32U USB Servo Controller</t>
  </si>
  <si>
    <t>https://www.ebay.com/itm/114924824481</t>
  </si>
  <si>
    <t>PS2 Robot Controller V4</t>
  </si>
  <si>
    <t>https://www.ebay.com/itm/114925982282</t>
  </si>
  <si>
    <t>Lynxmotion (LSS) - Conveyor HD Accessory Pack</t>
  </si>
  <si>
    <t>https://www.ebay.com/itm/114931803499</t>
  </si>
  <si>
    <t>Lynxmotion (LSS) - 2IO Arduino Compatible Board</t>
  </si>
  <si>
    <t>https://www.ebay.com/itm/114934711057</t>
  </si>
  <si>
    <t>Lynxmotion BotBoarduino Shield-Compatible Robot Controller</t>
  </si>
  <si>
    <t>Lynxmotion 4WD1 Add-On Deck - L5 / L6 Arm</t>
  </si>
  <si>
    <t>https://www.ebay.com/itm/114938044491</t>
  </si>
  <si>
    <t>Lynxmotion (LSS) - Conveyor HD Kit &amp; LSS-HT1</t>
  </si>
  <si>
    <t>https://www.ebay.com/itm/114942929393</t>
  </si>
  <si>
    <t>Lynxmotion Aluminum "C" Micro Servo Bracket Two Pack (Black)</t>
  </si>
  <si>
    <t>https://www.ebay.com/itm/124849755587</t>
  </si>
  <si>
    <t>https://www.ebay.com/itm/124863065590</t>
  </si>
  <si>
    <t>Lynxmotion (LSS) - 4 DoF Arm Black Shell Kit</t>
  </si>
  <si>
    <t>Digital Dissolved Oxygen Detector Dissolved Meter DO Pen Type Water Quality E2Q3</t>
  </si>
  <si>
    <t>https://www.ebay.com/itm/294365939471</t>
  </si>
  <si>
    <t>Restek Click-On Inline Super Clean Trap Oxygen Moisture Hydrocarbon HE 22473</t>
  </si>
  <si>
    <t>https://www.ebay.com/itm/234140980481</t>
  </si>
  <si>
    <t>https://www.ebay.com/itm/124856272582</t>
  </si>
  <si>
    <t>Corning 1395-250, Bottles, Media, Storage, GL45 Screw Ca, 7789 Glass, 10 per cs</t>
  </si>
  <si>
    <t>Corning #431174, 1000mL Bottle Top Vacuum Filter, Sterile. (Single)</t>
  </si>
  <si>
    <t>Corning #430626, 150mL Bottle Top Vacuum Filter, Sterile. (Single)</t>
  </si>
  <si>
    <t>Corning #431118, 500mL Bottle Top Vacuum Filter, Sterile. (Single)</t>
  </si>
  <si>
    <t>https://www.ebay.com/itm/382195933126</t>
  </si>
  <si>
    <t>https://www.ebay.com/itm/122650690825</t>
  </si>
  <si>
    <t>https://www.ebay.com/itm/284444065030</t>
  </si>
  <si>
    <t>Etsy</t>
  </si>
  <si>
    <t>ProCool® Performance Interlock Moisture Wicking Stay Dry COOLMAX® Fabric (Made in USA, sold by the yard) (Etsy Wazoodle Fabrics)</t>
  </si>
  <si>
    <t>Website: http://www.wazoodle.com</t>
  </si>
  <si>
    <t>Youliang 2pcs 20 Times LM386 Audio Amplifier Module with 10K Adjustable Resistance?</t>
  </si>
  <si>
    <t>https://www.amazon.com/gp/product/B07TRLSHMS/ref=ppx_yo_dt_b_asin_title_o00_s00?ie=UTF8&amp;psc=1</t>
  </si>
  <si>
    <t>Amazon</t>
  </si>
  <si>
    <t>uxcell a15080600ux0275 Metal Shell Round Internal Magnet Speaker 2W 8 Ohm (Pack of 4)</t>
  </si>
  <si>
    <t>https://www.amazon.com/gp/product/B0177ABRQ6/ref=ppx_yo_dt_b_asin_title_o00_s01?ie=UTF8&amp;psc=1</t>
  </si>
  <si>
    <t>https://www.amazon.com/gp/product/B07FTB281F/ref=ppx_yo_dt_b_asin_title_o00_s01?ie=UTF8&amp;psc=1</t>
  </si>
  <si>
    <t>MakerHawk 2pcs Ar duino Speaker 3 Watt 8 Ohm Single Cavity Mini Speaker Full-Range Cavity Advertising Machine Speaker Connector Separating Interface 3.3V 5V with JST-PH2.0mm-2 pin Interface</t>
  </si>
  <si>
    <t>https://www.amazon.com/gp/product/B08JPK5DKX/ref=ppx_yo_dt_b_asin_title_o00_s01?ie=UTF8&amp;psc=1</t>
  </si>
  <si>
    <t>Smart LED Strip Lights, 25ft Wi-Fi LED Light Strip with App and Remote Control, Works with Alexa and Google Assistant, Music Sync RGB Lights for Bedroom, Kitchen, TV, Party</t>
  </si>
  <si>
    <t>TOY Life Light Up Saber 2 Pack Telescopic Extendable &amp; Collapsable Laser Sword 2-in-1 LED + Sound FX(Montion Sensitive) Double Bladed Dual Light Up Sword for Kids Halloween Dress Up Parties Costume</t>
  </si>
  <si>
    <t>https://www.amazon.com/gp/product/B07VDHRNYB/ref=ppx_yo_dt_b_asin_title_o01_s00?ie=UTF8&amp;psc=1</t>
  </si>
  <si>
    <t>Rakstore ESP32-DevKitC Development Board WROOM-32U ESP32-WROOM-32U WiFi Bluetooth Module</t>
  </si>
  <si>
    <t>https://www.amazon.com/dp/B09BM1QW29?psc=1&amp;ref=ppx_yo2_dt_b_product_details</t>
  </si>
  <si>
    <t>https://www.amazon.com/dp/B07ZK5F8HP?psc=1&amp;ref=ppx_yo2_dt_b_product_details</t>
  </si>
  <si>
    <t>Qibaok Crimping Tool Kit Ratcheting Crimper with 1550PCS 2.54mm Dupont Connectors and 760pcs 2.54mm JST-XH Connectors for AWG 26-20(0.1-0.5mm²)</t>
  </si>
  <si>
    <t>B10K 10K Ohm Knurled Shaft Linear Rotary Taper Potentiometer with Knob/Nuts/Washer Kit-20 Pcs</t>
  </si>
  <si>
    <t>https://www.amazon.com/dp/B07VQTFFGC?psc=1&amp;ref=ppx_yo2_dt_b_product_details</t>
  </si>
  <si>
    <t>https://www.amazon.com/dp/B0732Z7T8W?psc=1&amp;ref=ppx_yo2_dt_b_product_details</t>
  </si>
  <si>
    <t>50 Pcs Retractable Badge Reel Clips Holder for Hanging ID Card Name Key Chain (Black)</t>
  </si>
  <si>
    <t>Raspberry Pi Camera OV9281 up to 453fps External Trigger Stream Mode Monochrome Global Shutter Sensor 1MPixel with M12 NO IR Filter Len FOV90 for Rasp Pi 4B 3B+ 3B 3A+ CM3+ CM3 Pi Zero W</t>
  </si>
  <si>
    <t>https://www.amazon.com/dp/B085VQ9BBY?psc=1&amp;ref=ppx_yo2_dt_b_product_details</t>
  </si>
  <si>
    <t>waveshare Raspberry Pi Zero WH with 40PIN Pre-Soldered GPIO Headers,Built-in WiFi and Bluetooth</t>
  </si>
  <si>
    <t>https://www.amazon.com/dp/B07W3GJTM1?psc=1&amp;ref=ppx_yo2_dt_b_product_details</t>
  </si>
  <si>
    <t>https://www.amazon.com/dp/B07BDN34RY?psc=1&amp;ref=ppx_yo2_dt_b_product_details</t>
  </si>
  <si>
    <t>TOYMYTOY Solar Powered Windmill Desktop Wind Turbine Model Toy White</t>
  </si>
  <si>
    <t>https://www.amazon.com/dp/B077SPVSR9?psc=1&amp;ref=ppx_yo2_dt_b_product_details</t>
  </si>
  <si>
    <t>ALZO Suspended Drop Ceiling Camera Mount</t>
  </si>
  <si>
    <t>MASTER - Solo Lightsaber × 1</t>
  </si>
  <si>
    <t>https://windusabers.com/products/master-solo?currency=USD&amp;utm_medium=cpc&amp;utm_source=google&amp;utm_campaign=Google%20Shopping</t>
  </si>
  <si>
    <t>Windusabers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</si>
</sst>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6"/>
      <color theme="1"/>
      <name val="Times New Roman"/>
      <family val="2"/>
    </font>
    <font>
      <sz val="12"/>
      <color theme="1"/>
      <name val="Times New Roman"/>
      <family val="2"/>
    </font>
    <font>
      <u/>
      <sz val="16"/>
      <color theme="1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6"/>
      <color theme="10"/>
      <name val="Times New Roman"/>
      <family val="1"/>
    </font>
    <font>
      <b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u/>
      <sz val="16"/>
      <color theme="10"/>
      <name val="Times New Roman"/>
      <family val="1"/>
    </font>
    <font>
      <b/>
      <sz val="12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2"/>
    </font>
    <font>
      <u/>
      <sz val="16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1" applyFill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7" fillId="0" borderId="0" xfId="0" applyFont="1" applyFill="1"/>
    <xf numFmtId="0" fontId="5" fillId="0" borderId="0" xfId="1" applyFont="1" applyFill="1" applyAlignment="1">
      <alignment horizontal="left"/>
    </xf>
    <xf numFmtId="0" fontId="2" fillId="0" borderId="0" xfId="1" applyFill="1"/>
    <xf numFmtId="16" fontId="1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horizontal="left"/>
    </xf>
    <xf numFmtId="0" fontId="2" fillId="2" borderId="0" xfId="1" applyFill="1" applyAlignment="1">
      <alignment horizontal="left"/>
    </xf>
    <xf numFmtId="0" fontId="0" fillId="2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2" fontId="1" fillId="3" borderId="0" xfId="0" applyNumberFormat="1" applyFont="1" applyFill="1" applyAlignment="1">
      <alignment horizontal="left"/>
    </xf>
    <xf numFmtId="0" fontId="2" fillId="3" borderId="0" xfId="1" applyFill="1" applyAlignment="1">
      <alignment horizontal="left"/>
    </xf>
    <xf numFmtId="0" fontId="0" fillId="3" borderId="0" xfId="0" applyFill="1"/>
    <xf numFmtId="0" fontId="1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2" fontId="9" fillId="0" borderId="0" xfId="0" applyNumberFormat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2" fontId="11" fillId="0" borderId="0" xfId="0" applyNumberFormat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2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2" fontId="4" fillId="3" borderId="0" xfId="0" applyNumberFormat="1" applyFont="1" applyFill="1" applyAlignment="1">
      <alignment horizontal="left"/>
    </xf>
    <xf numFmtId="0" fontId="8" fillId="3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bay.com/itm/233649855013" TargetMode="External"/><Relationship Id="rId117" Type="http://schemas.openxmlformats.org/officeDocument/2006/relationships/hyperlink" Target="https://www.ebay.com/itm/114420706006" TargetMode="External"/><Relationship Id="rId21" Type="http://schemas.openxmlformats.org/officeDocument/2006/relationships/hyperlink" Target="https://www.ebay.com/itm/272925058485" TargetMode="External"/><Relationship Id="rId42" Type="http://schemas.openxmlformats.org/officeDocument/2006/relationships/hyperlink" Target="https://www.ebay.com/itm/164060078600" TargetMode="External"/><Relationship Id="rId47" Type="http://schemas.openxmlformats.org/officeDocument/2006/relationships/hyperlink" Target="https://www.ebay.com/itm/183619961274" TargetMode="External"/><Relationship Id="rId63" Type="http://schemas.openxmlformats.org/officeDocument/2006/relationships/hyperlink" Target="https://www.ebay.com/itm/223737158517" TargetMode="External"/><Relationship Id="rId68" Type="http://schemas.openxmlformats.org/officeDocument/2006/relationships/hyperlink" Target="https://www.ebay.com/itm/323702169419" TargetMode="External"/><Relationship Id="rId84" Type="http://schemas.openxmlformats.org/officeDocument/2006/relationships/hyperlink" Target="https://www.ebay.com/itm/262491127308" TargetMode="External"/><Relationship Id="rId89" Type="http://schemas.openxmlformats.org/officeDocument/2006/relationships/hyperlink" Target="https://www.ebay.com/itm/323464983951" TargetMode="External"/><Relationship Id="rId112" Type="http://schemas.openxmlformats.org/officeDocument/2006/relationships/hyperlink" Target="https://www.ebay.com/itm/232756570311" TargetMode="External"/><Relationship Id="rId133" Type="http://schemas.openxmlformats.org/officeDocument/2006/relationships/hyperlink" Target="https://www.ebay.com/itm/353547479342" TargetMode="External"/><Relationship Id="rId138" Type="http://schemas.openxmlformats.org/officeDocument/2006/relationships/hyperlink" Target="https://www.ebay.com/itm/273432036894?var=572816935018" TargetMode="External"/><Relationship Id="rId154" Type="http://schemas.openxmlformats.org/officeDocument/2006/relationships/hyperlink" Target="https://www.ebay.com/itm/122650690825" TargetMode="External"/><Relationship Id="rId159" Type="http://schemas.openxmlformats.org/officeDocument/2006/relationships/hyperlink" Target="https://www.amazon.com/gp/product/B08JPK5DKX/ref=ppx_yo_dt_b_asin_title_o00_s01?ie=UTF8&amp;psc=1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s://www.ebay.com/itm/294018282643" TargetMode="External"/><Relationship Id="rId107" Type="http://schemas.openxmlformats.org/officeDocument/2006/relationships/hyperlink" Target="https://www.ebay.com/itm/184845079560" TargetMode="External"/><Relationship Id="rId11" Type="http://schemas.openxmlformats.org/officeDocument/2006/relationships/hyperlink" Target="https://www.amazon.com/EL-CK-002-Electronic-Breadboard-Capacitor-Potentiometer/dp/B01ERPEMAC/ref=sr_1_7?dchild=1&amp;keywords=%22Adeept%2BElectronic%2BStarter%2BKit%22&amp;qid=1626093499&amp;sr=8-7&amp;th=1" TargetMode="External"/><Relationship Id="rId32" Type="http://schemas.openxmlformats.org/officeDocument/2006/relationships/hyperlink" Target="https://www.ebay.com/itm/392926061830" TargetMode="External"/><Relationship Id="rId37" Type="http://schemas.openxmlformats.org/officeDocument/2006/relationships/hyperlink" Target="https://www.ebay.com/itm/322381242547" TargetMode="External"/><Relationship Id="rId53" Type="http://schemas.openxmlformats.org/officeDocument/2006/relationships/hyperlink" Target="https://www.ebay.com/itm/313656053643?var=612453641394" TargetMode="External"/><Relationship Id="rId58" Type="http://schemas.openxmlformats.org/officeDocument/2006/relationships/hyperlink" Target="https://www.ebay.com/itm/222609555873" TargetMode="External"/><Relationship Id="rId74" Type="http://schemas.openxmlformats.org/officeDocument/2006/relationships/hyperlink" Target="https://www.ebay.com/itm/350634040533" TargetMode="External"/><Relationship Id="rId79" Type="http://schemas.openxmlformats.org/officeDocument/2006/relationships/hyperlink" Target="https://www.ebay.com/itm/282999643063" TargetMode="External"/><Relationship Id="rId102" Type="http://schemas.openxmlformats.org/officeDocument/2006/relationships/hyperlink" Target="https://www.ebay.com/itm/124805031582" TargetMode="External"/><Relationship Id="rId123" Type="http://schemas.openxmlformats.org/officeDocument/2006/relationships/hyperlink" Target="https://www.ebay.com/itm/393601008118" TargetMode="External"/><Relationship Id="rId128" Type="http://schemas.openxmlformats.org/officeDocument/2006/relationships/hyperlink" Target="https://www.ebay.com/itm/353694488839" TargetMode="External"/><Relationship Id="rId144" Type="http://schemas.openxmlformats.org/officeDocument/2006/relationships/hyperlink" Target="https://www.ebay.com/itm/114931803499" TargetMode="External"/><Relationship Id="rId149" Type="http://schemas.openxmlformats.org/officeDocument/2006/relationships/hyperlink" Target="https://www.ebay.com/itm/124863065590" TargetMode="External"/><Relationship Id="rId5" Type="http://schemas.openxmlformats.org/officeDocument/2006/relationships/hyperlink" Target="https://pineresearch.com/shop/products/electrodes/screen-printed-electrodes/carbon-spes/" TargetMode="External"/><Relationship Id="rId90" Type="http://schemas.openxmlformats.org/officeDocument/2006/relationships/hyperlink" Target="https://www.ebay.com/itm/254726923050" TargetMode="External"/><Relationship Id="rId95" Type="http://schemas.openxmlformats.org/officeDocument/2006/relationships/hyperlink" Target="https://www.ebay.com/itm/284436531489" TargetMode="External"/><Relationship Id="rId160" Type="http://schemas.openxmlformats.org/officeDocument/2006/relationships/hyperlink" Target="https://www.amazon.com/gp/product/B07VDHRNYB/ref=ppx_yo_dt_b_asin_title_o01_s00?ie=UTF8&amp;psc=1" TargetMode="External"/><Relationship Id="rId165" Type="http://schemas.openxmlformats.org/officeDocument/2006/relationships/hyperlink" Target="https://www.amazon.com/dp/B085VQ9BBY?psc=1&amp;ref=ppx_yo2_dt_b_product_details" TargetMode="External"/><Relationship Id="rId22" Type="http://schemas.openxmlformats.org/officeDocument/2006/relationships/hyperlink" Target="https://www.ebay.com/itm/391913912280" TargetMode="External"/><Relationship Id="rId27" Type="http://schemas.openxmlformats.org/officeDocument/2006/relationships/hyperlink" Target="https://www.ebay.com/itm/274425082735" TargetMode="External"/><Relationship Id="rId43" Type="http://schemas.openxmlformats.org/officeDocument/2006/relationships/hyperlink" Target="https://www.ebay.com/itm/164077671244" TargetMode="External"/><Relationship Id="rId48" Type="http://schemas.openxmlformats.org/officeDocument/2006/relationships/hyperlink" Target="https://www.ebay.com/itm/402635389359" TargetMode="External"/><Relationship Id="rId64" Type="http://schemas.openxmlformats.org/officeDocument/2006/relationships/hyperlink" Target="https://www.ebay.com/itm/224540922019" TargetMode="External"/><Relationship Id="rId69" Type="http://schemas.openxmlformats.org/officeDocument/2006/relationships/hyperlink" Target="https://www.ebay.com/itm/323838813054" TargetMode="External"/><Relationship Id="rId113" Type="http://schemas.openxmlformats.org/officeDocument/2006/relationships/hyperlink" Target="https://www.ebay.com/itm/133202534997" TargetMode="External"/><Relationship Id="rId118" Type="http://schemas.openxmlformats.org/officeDocument/2006/relationships/hyperlink" Target="https://www.ebay.com/itm/122801753115" TargetMode="External"/><Relationship Id="rId134" Type="http://schemas.openxmlformats.org/officeDocument/2006/relationships/hyperlink" Target="https://www.ebay.com/itm/284396314210" TargetMode="External"/><Relationship Id="rId139" Type="http://schemas.openxmlformats.org/officeDocument/2006/relationships/hyperlink" Target="https://www.ebay.com/itm/130971376989" TargetMode="External"/><Relationship Id="rId80" Type="http://schemas.openxmlformats.org/officeDocument/2006/relationships/hyperlink" Target="https://www.ebay.com/itm/124863071543" TargetMode="External"/><Relationship Id="rId85" Type="http://schemas.openxmlformats.org/officeDocument/2006/relationships/hyperlink" Target="https://www.ebay.com/itm/301095512544" TargetMode="External"/><Relationship Id="rId150" Type="http://schemas.openxmlformats.org/officeDocument/2006/relationships/hyperlink" Target="https://www.ebay.com/itm/294365939471" TargetMode="External"/><Relationship Id="rId155" Type="http://schemas.openxmlformats.org/officeDocument/2006/relationships/hyperlink" Target="https://www.ebay.com/itm/284444065030" TargetMode="External"/><Relationship Id="rId12" Type="http://schemas.openxmlformats.org/officeDocument/2006/relationships/hyperlink" Target="https://www.ebay.com/itm/322161703427" TargetMode="External"/><Relationship Id="rId17" Type="http://schemas.openxmlformats.org/officeDocument/2006/relationships/hyperlink" Target="https://www.ebay.com/itm/114773309557?var=414932141441" TargetMode="External"/><Relationship Id="rId33" Type="http://schemas.openxmlformats.org/officeDocument/2006/relationships/hyperlink" Target="https://www.ebay.com/itm/304184559870" TargetMode="External"/><Relationship Id="rId38" Type="http://schemas.openxmlformats.org/officeDocument/2006/relationships/hyperlink" Target="https://www.ebay.com/itm/154335999034" TargetMode="External"/><Relationship Id="rId59" Type="http://schemas.openxmlformats.org/officeDocument/2006/relationships/hyperlink" Target="https://www.ebay.com/itm/222903750662" TargetMode="External"/><Relationship Id="rId103" Type="http://schemas.openxmlformats.org/officeDocument/2006/relationships/hyperlink" Target="https://www.ebay.com/itm/124804987424" TargetMode="External"/><Relationship Id="rId108" Type="http://schemas.openxmlformats.org/officeDocument/2006/relationships/hyperlink" Target="https://www.ebay.com/itm/313666059312" TargetMode="External"/><Relationship Id="rId124" Type="http://schemas.openxmlformats.org/officeDocument/2006/relationships/hyperlink" Target="https://www.ebay.com/itm/393477605732" TargetMode="External"/><Relationship Id="rId129" Type="http://schemas.openxmlformats.org/officeDocument/2006/relationships/hyperlink" Target="https://www.ebay.com/itm/353694489573" TargetMode="External"/><Relationship Id="rId54" Type="http://schemas.openxmlformats.org/officeDocument/2006/relationships/hyperlink" Target="https://www.ebay.com/itm/224335319669" TargetMode="External"/><Relationship Id="rId70" Type="http://schemas.openxmlformats.org/officeDocument/2006/relationships/hyperlink" Target="https://www.ebay.com/itm/324237243970" TargetMode="External"/><Relationship Id="rId75" Type="http://schemas.openxmlformats.org/officeDocument/2006/relationships/hyperlink" Target="https://www.ebay.com/itm/184856466230" TargetMode="External"/><Relationship Id="rId91" Type="http://schemas.openxmlformats.org/officeDocument/2006/relationships/hyperlink" Target="https://www.ebay.com/itm/254276109468" TargetMode="External"/><Relationship Id="rId96" Type="http://schemas.openxmlformats.org/officeDocument/2006/relationships/hyperlink" Target="https://www.ebay.com/itm/124204116298" TargetMode="External"/><Relationship Id="rId140" Type="http://schemas.openxmlformats.org/officeDocument/2006/relationships/hyperlink" Target="https://www.ebay.com/itm/292515034229" TargetMode="External"/><Relationship Id="rId145" Type="http://schemas.openxmlformats.org/officeDocument/2006/relationships/hyperlink" Target="https://www.ebay.com/itm/114934711057" TargetMode="External"/><Relationship Id="rId161" Type="http://schemas.openxmlformats.org/officeDocument/2006/relationships/hyperlink" Target="https://www.amazon.com/dp/B09BM1QW29?psc=1&amp;ref=ppx_yo2_dt_b_product_details" TargetMode="External"/><Relationship Id="rId166" Type="http://schemas.openxmlformats.org/officeDocument/2006/relationships/hyperlink" Target="https://www.amazon.com/dp/B07W3GJTM1?psc=1&amp;ref=ppx_yo2_dt_b_product_details" TargetMode="External"/><Relationship Id="rId1" Type="http://schemas.openxmlformats.org/officeDocument/2006/relationships/hyperlink" Target="https://www.ebay.com/itm/MB102-400-830-Point-Breadboard-1660-Power-Supply-module-W-Jump-Wire-For-Arduino/173931109290?hash=item287f1a1baa:m:mvu9Ftk0n8FlrulLOwEajGA" TargetMode="External"/><Relationship Id="rId6" Type="http://schemas.openxmlformats.org/officeDocument/2006/relationships/hyperlink" Target="http://www.yourduino.com/sunshop/index.php?l=product_detail&amp;p=184" TargetMode="External"/><Relationship Id="rId15" Type="http://schemas.openxmlformats.org/officeDocument/2006/relationships/hyperlink" Target="https://www.ebay.com/itm/402872605067" TargetMode="External"/><Relationship Id="rId23" Type="http://schemas.openxmlformats.org/officeDocument/2006/relationships/hyperlink" Target="https://www.ebay.com/itm/123698061680?var=424625157618" TargetMode="External"/><Relationship Id="rId28" Type="http://schemas.openxmlformats.org/officeDocument/2006/relationships/hyperlink" Target="https://www.ebay.com/itm/313685803343" TargetMode="External"/><Relationship Id="rId36" Type="http://schemas.openxmlformats.org/officeDocument/2006/relationships/hyperlink" Target="https://www.ebay.com/itm/184983396431" TargetMode="External"/><Relationship Id="rId49" Type="http://schemas.openxmlformats.org/officeDocument/2006/relationships/hyperlink" Target="https://www.ebay.com/itm/383703393540?var=652099565166" TargetMode="External"/><Relationship Id="rId57" Type="http://schemas.openxmlformats.org/officeDocument/2006/relationships/hyperlink" Target="https://www.ebay.com/itm/222344533839" TargetMode="External"/><Relationship Id="rId106" Type="http://schemas.openxmlformats.org/officeDocument/2006/relationships/hyperlink" Target="https://www.ebay.com/itm/112730196008" TargetMode="External"/><Relationship Id="rId114" Type="http://schemas.openxmlformats.org/officeDocument/2006/relationships/hyperlink" Target="https://www.ebay.com/itm/114754858918" TargetMode="External"/><Relationship Id="rId119" Type="http://schemas.openxmlformats.org/officeDocument/2006/relationships/hyperlink" Target="https://www.ebay.com/itm/133657891284" TargetMode="External"/><Relationship Id="rId127" Type="http://schemas.openxmlformats.org/officeDocument/2006/relationships/hyperlink" Target="https://www.ebay.com/itm/353673055032" TargetMode="External"/><Relationship Id="rId10" Type="http://schemas.openxmlformats.org/officeDocument/2006/relationships/hyperlink" Target="https://www.ebay.com/itm/254917719115?hash=item3b5a47b44b:g:0b4AAOSwyNFgygtJ" TargetMode="External"/><Relationship Id="rId31" Type="http://schemas.openxmlformats.org/officeDocument/2006/relationships/hyperlink" Target="https://www.ebay.com/itm/392781918085" TargetMode="External"/><Relationship Id="rId44" Type="http://schemas.openxmlformats.org/officeDocument/2006/relationships/hyperlink" Target="https://www.ebay.com/itm/284130978476" TargetMode="External"/><Relationship Id="rId52" Type="http://schemas.openxmlformats.org/officeDocument/2006/relationships/hyperlink" Target="https://www.ebay.com/itm/313656053643?var=612453641394" TargetMode="External"/><Relationship Id="rId60" Type="http://schemas.openxmlformats.org/officeDocument/2006/relationships/hyperlink" Target="https://www.ebay.com/itm/223103723512" TargetMode="External"/><Relationship Id="rId65" Type="http://schemas.openxmlformats.org/officeDocument/2006/relationships/hyperlink" Target="https://www.ebay.com/itm/321596530964" TargetMode="External"/><Relationship Id="rId73" Type="http://schemas.openxmlformats.org/officeDocument/2006/relationships/hyperlink" Target="https://www.ebay.com/itm/143934450240" TargetMode="External"/><Relationship Id="rId78" Type="http://schemas.openxmlformats.org/officeDocument/2006/relationships/hyperlink" Target="https://www.ebay.com/itm/282999643063" TargetMode="External"/><Relationship Id="rId81" Type="http://schemas.openxmlformats.org/officeDocument/2006/relationships/hyperlink" Target="https://www.ebay.com/itm/142457560508" TargetMode="External"/><Relationship Id="rId86" Type="http://schemas.openxmlformats.org/officeDocument/2006/relationships/hyperlink" Target="https://www.ebay.com/itm/301095514957" TargetMode="External"/><Relationship Id="rId94" Type="http://schemas.openxmlformats.org/officeDocument/2006/relationships/hyperlink" Target="https://www.ebay.com/itm/332339565004" TargetMode="External"/><Relationship Id="rId99" Type="http://schemas.openxmlformats.org/officeDocument/2006/relationships/hyperlink" Target="https://www.ebay.com/itm/163348894993" TargetMode="External"/><Relationship Id="rId101" Type="http://schemas.openxmlformats.org/officeDocument/2006/relationships/hyperlink" Target="https://www.ebay.com/itm/124640645179" TargetMode="External"/><Relationship Id="rId122" Type="http://schemas.openxmlformats.org/officeDocument/2006/relationships/hyperlink" Target="https://www.ebay.com/itm/181778910964" TargetMode="External"/><Relationship Id="rId130" Type="http://schemas.openxmlformats.org/officeDocument/2006/relationships/hyperlink" Target="https://www.ebay.com/itm/353694493123" TargetMode="External"/><Relationship Id="rId135" Type="http://schemas.openxmlformats.org/officeDocument/2006/relationships/hyperlink" Target="https://www.ebay.com/itm/331878422723" TargetMode="External"/><Relationship Id="rId143" Type="http://schemas.openxmlformats.org/officeDocument/2006/relationships/hyperlink" Target="https://www.ebay.com/itm/114925982282" TargetMode="External"/><Relationship Id="rId148" Type="http://schemas.openxmlformats.org/officeDocument/2006/relationships/hyperlink" Target="https://www.ebay.com/itm/124849755587" TargetMode="External"/><Relationship Id="rId151" Type="http://schemas.openxmlformats.org/officeDocument/2006/relationships/hyperlink" Target="https://www.ebay.com/itm/234140980481" TargetMode="External"/><Relationship Id="rId156" Type="http://schemas.openxmlformats.org/officeDocument/2006/relationships/hyperlink" Target="https://www.amazon.com/gp/product/B07TRLSHMS/ref=ppx_yo_dt_b_asin_title_o00_s00?ie=UTF8&amp;psc=1" TargetMode="External"/><Relationship Id="rId164" Type="http://schemas.openxmlformats.org/officeDocument/2006/relationships/hyperlink" Target="https://www.amazon.com/dp/B0732Z7T8W?psc=1&amp;ref=ppx_yo2_dt_b_product_details" TargetMode="External"/><Relationship Id="rId169" Type="http://schemas.openxmlformats.org/officeDocument/2006/relationships/hyperlink" Target="https://windusabers.com/products/master-solo?currency=USD&amp;utm_medium=cpc&amp;utm_source=google&amp;utm_campaign=Google%20Shopping" TargetMode="External"/><Relationship Id="rId4" Type="http://schemas.openxmlformats.org/officeDocument/2006/relationships/hyperlink" Target="https://www.ebay.com/itm/Liquid-PH-Value-Detection-detect-Sensor-Module-Monitoring-Control-For-arduino/400926133627?epid=509123813&amp;hash=item5d590f4d7b:g:NbAAAOSwhxBZufXC:rk:3:pf:1&amp;frcectupt=true" TargetMode="External"/><Relationship Id="rId9" Type="http://schemas.openxmlformats.org/officeDocument/2006/relationships/hyperlink" Target="https://www.ebay.com/itm/DS18b20-Waterproof-Temperature-Detector-Thermal-Probe-Sensor-Module-for-Arduino/133031025499?epid=6011736318&amp;hash=item1ef9445b5b:g:z5YAAOSwX5pcr8wn" TargetMode="External"/><Relationship Id="rId13" Type="http://schemas.openxmlformats.org/officeDocument/2006/relationships/hyperlink" Target="https://www.ebay.com/itm/313567705461?var=612391428821" TargetMode="External"/><Relationship Id="rId18" Type="http://schemas.openxmlformats.org/officeDocument/2006/relationships/hyperlink" Target="https://www.ebay.com/itm/322961079870" TargetMode="External"/><Relationship Id="rId39" Type="http://schemas.openxmlformats.org/officeDocument/2006/relationships/hyperlink" Target="https://www.ebay.com/itm/333092523501" TargetMode="External"/><Relationship Id="rId109" Type="http://schemas.openxmlformats.org/officeDocument/2006/relationships/hyperlink" Target="https://www.ebay.com/itm/322961079870" TargetMode="External"/><Relationship Id="rId34" Type="http://schemas.openxmlformats.org/officeDocument/2006/relationships/hyperlink" Target="https://www.ebay.com/itm/143392596472" TargetMode="External"/><Relationship Id="rId50" Type="http://schemas.openxmlformats.org/officeDocument/2006/relationships/hyperlink" Target="https://www.ebay.com/itm/232835905383" TargetMode="External"/><Relationship Id="rId55" Type="http://schemas.openxmlformats.org/officeDocument/2006/relationships/hyperlink" Target="https://www.ebay.com/itm/222285404010" TargetMode="External"/><Relationship Id="rId76" Type="http://schemas.openxmlformats.org/officeDocument/2006/relationships/hyperlink" Target="https://www.ebay.com/itm/384341665713?var=652518792201" TargetMode="External"/><Relationship Id="rId97" Type="http://schemas.openxmlformats.org/officeDocument/2006/relationships/hyperlink" Target="https://www.ebay.com/itm/392879527511" TargetMode="External"/><Relationship Id="rId104" Type="http://schemas.openxmlformats.org/officeDocument/2006/relationships/hyperlink" Target="https://www.ebay.com/itm/124804977746" TargetMode="External"/><Relationship Id="rId120" Type="http://schemas.openxmlformats.org/officeDocument/2006/relationships/hyperlink" Target="https://www.ebay.com/itm/392126811917" TargetMode="External"/><Relationship Id="rId125" Type="http://schemas.openxmlformats.org/officeDocument/2006/relationships/hyperlink" Target="https://www.ebay.com/itm/251590159374?var=550490690213" TargetMode="External"/><Relationship Id="rId141" Type="http://schemas.openxmlformats.org/officeDocument/2006/relationships/hyperlink" Target="https://www.ebay.com/itm/114912023821" TargetMode="External"/><Relationship Id="rId146" Type="http://schemas.openxmlformats.org/officeDocument/2006/relationships/hyperlink" Target="https://www.ebay.com/itm/114938044491" TargetMode="External"/><Relationship Id="rId167" Type="http://schemas.openxmlformats.org/officeDocument/2006/relationships/hyperlink" Target="https://www.amazon.com/dp/B07BDN34RY?psc=1&amp;ref=ppx_yo2_dt_b_product_details" TargetMode="External"/><Relationship Id="rId7" Type="http://schemas.openxmlformats.org/officeDocument/2006/relationships/hyperlink" Target="http://www.yourduino.com/sunshop/index.php?l=product_detail&amp;p=238" TargetMode="External"/><Relationship Id="rId71" Type="http://schemas.openxmlformats.org/officeDocument/2006/relationships/hyperlink" Target="https://www.ebay.com/itm/143427214742" TargetMode="External"/><Relationship Id="rId92" Type="http://schemas.openxmlformats.org/officeDocument/2006/relationships/hyperlink" Target="https://www.ebay.com/itm/253783326265" TargetMode="External"/><Relationship Id="rId162" Type="http://schemas.openxmlformats.org/officeDocument/2006/relationships/hyperlink" Target="https://www.amazon.com/dp/B07ZK5F8HP?psc=1&amp;ref=ppx_yo2_dt_b_product_details" TargetMode="External"/><Relationship Id="rId2" Type="http://schemas.openxmlformats.org/officeDocument/2006/relationships/hyperlink" Target="https://www.ebay.com/itm/Wholesale-Power-Supply-Adapter-DC-12V-1-2-3-5-6-8-10A-3528-5050-LED-Strip-Light/181419964796?ssPageName=STRK%3AMEBIDX%3AIT&amp;var=690657527626&amp;_trksid=p2057872.m2749.l2649" TargetMode="External"/><Relationship Id="rId29" Type="http://schemas.openxmlformats.org/officeDocument/2006/relationships/hyperlink" Target="https://www.ebay.com/itm/114513653122" TargetMode="External"/><Relationship Id="rId24" Type="http://schemas.openxmlformats.org/officeDocument/2006/relationships/hyperlink" Target="https://www.ebay.com/itm/184833890335" TargetMode="External"/><Relationship Id="rId40" Type="http://schemas.openxmlformats.org/officeDocument/2006/relationships/hyperlink" Target="https://www.ebay.com/itm/393593879874" TargetMode="External"/><Relationship Id="rId45" Type="http://schemas.openxmlformats.org/officeDocument/2006/relationships/hyperlink" Target="https://order.ebay.com/ord/show?itemid=294450553727&amp;transId=1959363188019" TargetMode="External"/><Relationship Id="rId66" Type="http://schemas.openxmlformats.org/officeDocument/2006/relationships/hyperlink" Target="https://www.ebay.com/itm/323345363557" TargetMode="External"/><Relationship Id="rId87" Type="http://schemas.openxmlformats.org/officeDocument/2006/relationships/hyperlink" Target="https://www.ebay.com/itm/302825237748" TargetMode="External"/><Relationship Id="rId110" Type="http://schemas.openxmlformats.org/officeDocument/2006/relationships/hyperlink" Target="https://www.ebay.com/itm/141225846375" TargetMode="External"/><Relationship Id="rId115" Type="http://schemas.openxmlformats.org/officeDocument/2006/relationships/hyperlink" Target="https://www.ebay.com/itm/224591769218" TargetMode="External"/><Relationship Id="rId131" Type="http://schemas.openxmlformats.org/officeDocument/2006/relationships/hyperlink" Target="https://www.ebay.com/itm/353694495594" TargetMode="External"/><Relationship Id="rId136" Type="http://schemas.openxmlformats.org/officeDocument/2006/relationships/hyperlink" Target="https://www.ebay.com/itm/224469289555" TargetMode="External"/><Relationship Id="rId157" Type="http://schemas.openxmlformats.org/officeDocument/2006/relationships/hyperlink" Target="https://www.amazon.com/gp/product/B0177ABRQ6/ref=ppx_yo_dt_b_asin_title_o00_s01?ie=UTF8&amp;psc=1" TargetMode="External"/><Relationship Id="rId61" Type="http://schemas.openxmlformats.org/officeDocument/2006/relationships/hyperlink" Target="https://www.ebay.com/itm/223115247815" TargetMode="External"/><Relationship Id="rId82" Type="http://schemas.openxmlformats.org/officeDocument/2006/relationships/hyperlink" Target="https://www.ebay.com/itm/142752475750" TargetMode="External"/><Relationship Id="rId152" Type="http://schemas.openxmlformats.org/officeDocument/2006/relationships/hyperlink" Target="https://www.ebay.com/itm/124856272582" TargetMode="External"/><Relationship Id="rId19" Type="http://schemas.openxmlformats.org/officeDocument/2006/relationships/hyperlink" Target="https://www.ebay.com/itm/163587829165" TargetMode="External"/><Relationship Id="rId14" Type="http://schemas.openxmlformats.org/officeDocument/2006/relationships/hyperlink" Target="https://www.ebay.com/itm/284324498257?var=585831112993" TargetMode="External"/><Relationship Id="rId30" Type="http://schemas.openxmlformats.org/officeDocument/2006/relationships/hyperlink" Target="https://www.ebay.com/itm/392748171989" TargetMode="External"/><Relationship Id="rId35" Type="http://schemas.openxmlformats.org/officeDocument/2006/relationships/hyperlink" Target="https://www.ebay.com/itm/231887823515" TargetMode="External"/><Relationship Id="rId56" Type="http://schemas.openxmlformats.org/officeDocument/2006/relationships/hyperlink" Target="https://www.ebay.com/itm/222327487627" TargetMode="External"/><Relationship Id="rId77" Type="http://schemas.openxmlformats.org/officeDocument/2006/relationships/hyperlink" Target="https://www.ebay.com/itm/265019477610" TargetMode="External"/><Relationship Id="rId100" Type="http://schemas.openxmlformats.org/officeDocument/2006/relationships/hyperlink" Target="https://www.ebay.com/itm/383943569196?var=652399007631" TargetMode="External"/><Relationship Id="rId105" Type="http://schemas.openxmlformats.org/officeDocument/2006/relationships/hyperlink" Target="https://www.ebay.com/itm/114885027963" TargetMode="External"/><Relationship Id="rId126" Type="http://schemas.openxmlformats.org/officeDocument/2006/relationships/hyperlink" Target="https://www.ebay.com/itm/353673054839" TargetMode="External"/><Relationship Id="rId147" Type="http://schemas.openxmlformats.org/officeDocument/2006/relationships/hyperlink" Target="https://www.ebay.com/itm/114942929393" TargetMode="External"/><Relationship Id="rId168" Type="http://schemas.openxmlformats.org/officeDocument/2006/relationships/hyperlink" Target="https://www.amazon.com/dp/B077SPVSR9?psc=1&amp;ref=ppx_yo2_dt_b_product_details" TargetMode="External"/><Relationship Id="rId8" Type="http://schemas.openxmlformats.org/officeDocument/2006/relationships/hyperlink" Target="http://yourduino.com/sunshop/index.php?l=product_detail&amp;p=170" TargetMode="External"/><Relationship Id="rId51" Type="http://schemas.openxmlformats.org/officeDocument/2006/relationships/hyperlink" Target="https://www.ebay.com/itm/292219738627" TargetMode="External"/><Relationship Id="rId72" Type="http://schemas.openxmlformats.org/officeDocument/2006/relationships/hyperlink" Target="https://www.ebay.com/itm/143438906557" TargetMode="External"/><Relationship Id="rId93" Type="http://schemas.openxmlformats.org/officeDocument/2006/relationships/hyperlink" Target="https://www.ebay.com/itm/123698061680?var=424625157618" TargetMode="External"/><Relationship Id="rId98" Type="http://schemas.openxmlformats.org/officeDocument/2006/relationships/hyperlink" Target="https://www.ebay.com/itm/133326954724" TargetMode="External"/><Relationship Id="rId121" Type="http://schemas.openxmlformats.org/officeDocument/2006/relationships/hyperlink" Target="https://www.ebay.com/itm/223227767105" TargetMode="External"/><Relationship Id="rId142" Type="http://schemas.openxmlformats.org/officeDocument/2006/relationships/hyperlink" Target="https://www.ebay.com/itm/114924824481" TargetMode="External"/><Relationship Id="rId163" Type="http://schemas.openxmlformats.org/officeDocument/2006/relationships/hyperlink" Target="https://www.amazon.com/dp/B07VQTFFGC?psc=1&amp;ref=ppx_yo2_dt_b_product_details" TargetMode="External"/><Relationship Id="rId3" Type="http://schemas.openxmlformats.org/officeDocument/2006/relationships/hyperlink" Target="https://www.ebay.com/itm/Liquid-PH-0-14-Value-Detect-Sensor-Module-PH-Electrode-Probe-BNC-for-Arduino/201758085638?epid=19028350820&amp;hash=item2ef9b81206:g:oTUAAOSwLOtYXCqf:rk:2:pf:1&amp;frcectupt=true" TargetMode="External"/><Relationship Id="rId25" Type="http://schemas.openxmlformats.org/officeDocument/2006/relationships/hyperlink" Target="https://www.ebay.com/itm/233649855013?var=533338242004" TargetMode="External"/><Relationship Id="rId46" Type="http://schemas.openxmlformats.org/officeDocument/2006/relationships/hyperlink" Target="https://www.ebay.com/itm/172636267374" TargetMode="External"/><Relationship Id="rId67" Type="http://schemas.openxmlformats.org/officeDocument/2006/relationships/hyperlink" Target="https://www.ebay.com/itm/323374537818" TargetMode="External"/><Relationship Id="rId116" Type="http://schemas.openxmlformats.org/officeDocument/2006/relationships/hyperlink" Target="https://www.ebay.com/itm/321694489656" TargetMode="External"/><Relationship Id="rId137" Type="http://schemas.openxmlformats.org/officeDocument/2006/relationships/hyperlink" Target="https://www.ebay.com/itm/191829887146" TargetMode="External"/><Relationship Id="rId158" Type="http://schemas.openxmlformats.org/officeDocument/2006/relationships/hyperlink" Target="https://www.amazon.com/gp/product/B07FTB281F/ref=ppx_yo_dt_b_asin_title_o00_s01?ie=UTF8&amp;psc=1" TargetMode="External"/><Relationship Id="rId20" Type="http://schemas.openxmlformats.org/officeDocument/2006/relationships/hyperlink" Target="https://www.ebay.com/itm/284436531489" TargetMode="External"/><Relationship Id="rId41" Type="http://schemas.openxmlformats.org/officeDocument/2006/relationships/hyperlink" Target="https://www.ebay.com/itm/172475309276" TargetMode="External"/><Relationship Id="rId62" Type="http://schemas.openxmlformats.org/officeDocument/2006/relationships/hyperlink" Target="https://www.ebay.com/itm/223469275037" TargetMode="External"/><Relationship Id="rId83" Type="http://schemas.openxmlformats.org/officeDocument/2006/relationships/hyperlink" Target="https://www.ebay.com/itm/263279043642" TargetMode="External"/><Relationship Id="rId88" Type="http://schemas.openxmlformats.org/officeDocument/2006/relationships/hyperlink" Target="https://www.ebay.com/itm/323464983951" TargetMode="External"/><Relationship Id="rId111" Type="http://schemas.openxmlformats.org/officeDocument/2006/relationships/hyperlink" Target="https://www.ebay.com/itm/332641555554" TargetMode="External"/><Relationship Id="rId132" Type="http://schemas.openxmlformats.org/officeDocument/2006/relationships/hyperlink" Target="https://www.ebay.com/itm/161722843677" TargetMode="External"/><Relationship Id="rId153" Type="http://schemas.openxmlformats.org/officeDocument/2006/relationships/hyperlink" Target="https://www.ebay.com/itm/38219593312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m/itm/Liquid-PH-Value-Detection-detect-Sensor-Module-Monitoring-Control-For-arduino/400926133627?epid=509123813&amp;hash=item5d590f4d7b:g:NbAAAOSwhxBZufXC:rk:3:pf:1&amp;frcectupt=true" TargetMode="External"/><Relationship Id="rId13" Type="http://schemas.openxmlformats.org/officeDocument/2006/relationships/hyperlink" Target="http://www.yourduino.com/sunshop/index.php?l=product_detail&amp;p=119" TargetMode="External"/><Relationship Id="rId18" Type="http://schemas.openxmlformats.org/officeDocument/2006/relationships/hyperlink" Target="http://yourduino.com/sunshop/index.php?l=product_detail&amp;p=218" TargetMode="External"/><Relationship Id="rId26" Type="http://schemas.openxmlformats.org/officeDocument/2006/relationships/hyperlink" Target="https://www.ebay.com/itm/DS18b20-Waterproof-Temperature-Detector-Thermal-Probe-Sensor-Module-for-Arduino/133031025499?epid=6011736318&amp;hash=item1ef9445b5b:g:z5YAAOSwX5pcr8wn" TargetMode="External"/><Relationship Id="rId3" Type="http://schemas.openxmlformats.org/officeDocument/2006/relationships/hyperlink" Target="https://www.ebay.com/itm/133803802224" TargetMode="External"/><Relationship Id="rId21" Type="http://schemas.openxmlformats.org/officeDocument/2006/relationships/hyperlink" Target="http://www.yourduino.com/sunshop/index.php?l=product_detail&amp;p=153" TargetMode="External"/><Relationship Id="rId7" Type="http://schemas.openxmlformats.org/officeDocument/2006/relationships/hyperlink" Target="https://www.ebay.com/itm/324527609792?hash=item4b8f5a57c0:g:s6wAAOSwRUpgU399" TargetMode="External"/><Relationship Id="rId12" Type="http://schemas.openxmlformats.org/officeDocument/2006/relationships/hyperlink" Target="http://www.yourduino.com/sunshop/index.php?l=product_detail&amp;p=411" TargetMode="External"/><Relationship Id="rId17" Type="http://schemas.openxmlformats.org/officeDocument/2006/relationships/hyperlink" Target="http://www.yourduino.com/sunshop/index.php?l=product_detail&amp;p=126" TargetMode="External"/><Relationship Id="rId25" Type="http://schemas.openxmlformats.org/officeDocument/2006/relationships/hyperlink" Target="https://www.ebay.com/itm/272817516318" TargetMode="External"/><Relationship Id="rId2" Type="http://schemas.openxmlformats.org/officeDocument/2006/relationships/hyperlink" Target="https://www.ebay.com/itm/MB102-400-830-Point-Breadboard-1660-Power-Supply-module-W-Jump-Wire-For-Arduino/173931109290?hash=item287f1a1baa:m:mvu9Ftk0n8FlrulLOwEajGA" TargetMode="External"/><Relationship Id="rId16" Type="http://schemas.openxmlformats.org/officeDocument/2006/relationships/hyperlink" Target="http://www.yourduino.com/sunshop/index.php?l=product_detail&amp;p=421" TargetMode="External"/><Relationship Id="rId20" Type="http://schemas.openxmlformats.org/officeDocument/2006/relationships/hyperlink" Target="http://www.yourduino.com/sunshop/index.php?l=product_detail&amp;p=210" TargetMode="External"/><Relationship Id="rId29" Type="http://schemas.openxmlformats.org/officeDocument/2006/relationships/hyperlink" Target="https://www.amazon.com/EL-CK-002-Electronic-Breadboard-Capacitor-Potentiometer/dp/B01ERPEMAC/ref=sr_1_7?dchild=1&amp;keywords=%22Adeept%2BElectronic%2BStarter%2BKit%22&amp;qid=1626093499&amp;sr=8-7&amp;th=1" TargetMode="External"/><Relationship Id="rId1" Type="http://schemas.openxmlformats.org/officeDocument/2006/relationships/hyperlink" Target="https://www.ebay.com/itm/362483298848?hash=item5465b03220%3Ag%3AwAIAAOSwSF1f-6cB&amp;LH_BIN=1&amp;var=631647745649" TargetMode="External"/><Relationship Id="rId6" Type="http://schemas.openxmlformats.org/officeDocument/2006/relationships/hyperlink" Target="https://www.bulkreefsupply.com/brs-ph-orp-probe-tip-soaker-bottle.html" TargetMode="External"/><Relationship Id="rId11" Type="http://schemas.openxmlformats.org/officeDocument/2006/relationships/hyperlink" Target="http://www.yourduino.com/sunshop/index.php?l=product_detail&amp;p=238" TargetMode="External"/><Relationship Id="rId24" Type="http://schemas.openxmlformats.org/officeDocument/2006/relationships/hyperlink" Target="http://www.yourduino.com/sunshop/index.php?l=product_detail&amp;p=140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www.ebay.com/itm/Liquid-PH-0-14-Value-Detect-Sensor-Module-PH-Electrode-Probe-BNC-for-Arduino/201758085638?epid=19028350820&amp;hash=item2ef9b81206:g:oTUAAOSwLOtYXCqf:rk:2:pf:1&amp;frcectupt=true" TargetMode="External"/><Relationship Id="rId15" Type="http://schemas.openxmlformats.org/officeDocument/2006/relationships/hyperlink" Target="http://yourduino.com/sunshop/index.php?l=product_detail&amp;p=185%7C" TargetMode="External"/><Relationship Id="rId23" Type="http://schemas.openxmlformats.org/officeDocument/2006/relationships/hyperlink" Target="http://yourduino.com/sunshop/index.php?l=product_detail&amp;p=170" TargetMode="External"/><Relationship Id="rId28" Type="http://schemas.openxmlformats.org/officeDocument/2006/relationships/hyperlink" Target="https://www.ebay.com/itm/254917719115?hash=item3b5a47b44b:g:0b4AAOSwyNFgygtJ" TargetMode="External"/><Relationship Id="rId10" Type="http://schemas.openxmlformats.org/officeDocument/2006/relationships/hyperlink" Target="http://www.yourduino.com/sunshop/index.php?l=product_detail&amp;p=184" TargetMode="External"/><Relationship Id="rId19" Type="http://schemas.openxmlformats.org/officeDocument/2006/relationships/hyperlink" Target="http://www.yourduino.com/sunshop/index.php?l=product_detail&amp;p=329" TargetMode="External"/><Relationship Id="rId31" Type="http://schemas.openxmlformats.org/officeDocument/2006/relationships/hyperlink" Target="https://www.ebay.com/itm/124787429483" TargetMode="External"/><Relationship Id="rId4" Type="http://schemas.openxmlformats.org/officeDocument/2006/relationships/hyperlink" Target="https://www.ebay.com/itm/Wholesale-Power-Supply-Adapter-DC-12V-1-2-3-5-6-8-10A-3528-5050-LED-Strip-Light/181419964796?ssPageName=STRK%3AMEBIDX%3AIT&amp;var=690657527626&amp;_trksid=p2057872.m2749.l2649" TargetMode="External"/><Relationship Id="rId9" Type="http://schemas.openxmlformats.org/officeDocument/2006/relationships/hyperlink" Target="https://pineresearch.com/shop/products/electrodes/screen-printed-electrodes/carbon-spes/" TargetMode="External"/><Relationship Id="rId14" Type="http://schemas.openxmlformats.org/officeDocument/2006/relationships/hyperlink" Target="http://yourduino.com/sunshop/index.php?l=product_detail&amp;p=210" TargetMode="External"/><Relationship Id="rId22" Type="http://schemas.openxmlformats.org/officeDocument/2006/relationships/hyperlink" Target="http://www.yourduino.com/sunshop/index.php?l=product_detail&amp;p=319" TargetMode="External"/><Relationship Id="rId27" Type="http://schemas.openxmlformats.org/officeDocument/2006/relationships/hyperlink" Target="https://www.ebay.com/itm/264383355940" TargetMode="External"/><Relationship Id="rId30" Type="http://schemas.openxmlformats.org/officeDocument/2006/relationships/hyperlink" Target="https://www.ebay.com/itm/12478741450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m/itm/Liquid-PH-0-14-Value-Detect-Sensor-Module-PH-Electrode-Probe-BNC-for-Arduino/201758085638?epid=19028350820&amp;hash=item2ef9b81206:g:oTUAAOSwLOtYXCqf:rk:2:pf:1&amp;frcectupt=true" TargetMode="External"/><Relationship Id="rId13" Type="http://schemas.openxmlformats.org/officeDocument/2006/relationships/hyperlink" Target="https://www.ebay.com/itm/324527609792?hash=item4b8f5a57c0:g:s6wAAOSwRUpgU399" TargetMode="External"/><Relationship Id="rId18" Type="http://schemas.openxmlformats.org/officeDocument/2006/relationships/hyperlink" Target="http://www.yourduino.com/sunshop/index.php?l=product_detail&amp;p=411" TargetMode="External"/><Relationship Id="rId26" Type="http://schemas.openxmlformats.org/officeDocument/2006/relationships/hyperlink" Target="http://www.yourduino.com/sunshop/index.php?l=product_detail&amp;p=210" TargetMode="External"/><Relationship Id="rId39" Type="http://schemas.openxmlformats.org/officeDocument/2006/relationships/hyperlink" Target="https://www.ebay.com/itm/272817516318" TargetMode="External"/><Relationship Id="rId3" Type="http://schemas.openxmlformats.org/officeDocument/2006/relationships/hyperlink" Target="https://www.ebay.com/itm/MB102-400-830-Point-Breadboard-1660-Power-Supply-module-W-Jump-Wire-For-Arduino/173931109290?hash=item287f1a1baa:m:mvu9Ftk0n8FlrulLOwEajGA" TargetMode="External"/><Relationship Id="rId21" Type="http://schemas.openxmlformats.org/officeDocument/2006/relationships/hyperlink" Target="http://yourduino.com/sunshop/index.php?l=product_detail&amp;p=185%7C" TargetMode="External"/><Relationship Id="rId34" Type="http://schemas.openxmlformats.org/officeDocument/2006/relationships/hyperlink" Target="https://www.ebay.com/itm/Adeept-Electronic-Starter-Kit-for-Arduino-Resistor-Buzzer-Breadboard-LED-cable/322372466507?epid=918216020&amp;hash=item4b0ee5774b:g:lhsAAOSwEzxYY5NR" TargetMode="External"/><Relationship Id="rId42" Type="http://schemas.openxmlformats.org/officeDocument/2006/relationships/hyperlink" Target="https://www.ebay.com/itm/254917719115?hash=item3b5a47b44b:g:0b4AAOSwyNFgygtJ" TargetMode="External"/><Relationship Id="rId7" Type="http://schemas.openxmlformats.org/officeDocument/2006/relationships/hyperlink" Target="https://www.ebay.com/itm/Wholesale-Power-Supply-Adapter-DC-12V-1-2-3-5-6-8-10A-3528-5050-LED-Strip-Light/181419964796?ssPageName=STRK%3AMEBIDX%3AIT&amp;var=690657527626&amp;_trksid=p2057872.m2749.l2649" TargetMode="External"/><Relationship Id="rId12" Type="http://schemas.openxmlformats.org/officeDocument/2006/relationships/hyperlink" Target="https://www.bulkreefsupply.com/brs-ph-orp-probe-tip-soaker-bottle.html" TargetMode="External"/><Relationship Id="rId17" Type="http://schemas.openxmlformats.org/officeDocument/2006/relationships/hyperlink" Target="http://www.yourduino.com/sunshop/index.php?l=product_detail&amp;p=238" TargetMode="External"/><Relationship Id="rId25" Type="http://schemas.openxmlformats.org/officeDocument/2006/relationships/hyperlink" Target="http://www.yourduino.com/sunshop/index.php?l=product_detail&amp;p=329" TargetMode="External"/><Relationship Id="rId33" Type="http://schemas.openxmlformats.org/officeDocument/2006/relationships/hyperlink" Target="https://www.ebay.com/itm/Water-Detection-Purity-Test-TDS-Meter-Total-Dissolved-Solids-Sensor-For-Arduino/264383355940?hash=item3d8e79dc24:g:GEEAAOSwyx1dGcbj" TargetMode="External"/><Relationship Id="rId38" Type="http://schemas.openxmlformats.org/officeDocument/2006/relationships/hyperlink" Target="https://www.ebay.com/itm/Clear-White-Plastic-24-Slots-Electronic-Components-Storage-Case-Organizer-O8Q4/183137734397?epid=2039556697&amp;hash=item2aa3dc0efd:g:--4AAOSwHcpasPnx" TargetMode="External"/><Relationship Id="rId2" Type="http://schemas.openxmlformats.org/officeDocument/2006/relationships/hyperlink" Target="https://www.ebay.com/itm/182973939389?var=690286123966&amp;ssPageName=STRK%3AMEBIDX%3AIT&amp;fromMakeTrack=true" TargetMode="External"/><Relationship Id="rId16" Type="http://schemas.openxmlformats.org/officeDocument/2006/relationships/hyperlink" Target="http://www.yourduino.com/sunshop/index.php?l=product_detail&amp;p=184" TargetMode="External"/><Relationship Id="rId20" Type="http://schemas.openxmlformats.org/officeDocument/2006/relationships/hyperlink" Target="http://yourduino.com/sunshop/index.php?l=product_detail&amp;p=210" TargetMode="External"/><Relationship Id="rId29" Type="http://schemas.openxmlformats.org/officeDocument/2006/relationships/hyperlink" Target="http://www.yourduino.com/sunshop/index.php?l=product_detail&amp;p=319" TargetMode="External"/><Relationship Id="rId41" Type="http://schemas.openxmlformats.org/officeDocument/2006/relationships/hyperlink" Target="https://www.ebay.com/itm/264383355940" TargetMode="External"/><Relationship Id="rId1" Type="http://schemas.openxmlformats.org/officeDocument/2006/relationships/hyperlink" Target="https://www.ebay.com/itm/362483298848?hash=item5465b03220%3Ag%3AwAIAAOSwSF1f-6cB&amp;LH_BIN=1&amp;var=631647745649" TargetMode="External"/><Relationship Id="rId6" Type="http://schemas.openxmlformats.org/officeDocument/2006/relationships/hyperlink" Target="https://www.ebay.com/itm/133803802224" TargetMode="External"/><Relationship Id="rId11" Type="http://schemas.openxmlformats.org/officeDocument/2006/relationships/hyperlink" Target="https://www.ebay.com/itm/HW-399-4-channel-Optocoupler-Isolation-Module-for-Arduino-board-blocks-D5Q2/263586790587?epid=15007397298&amp;hash=item3d5eff3cbb:g:4QYAAOSwWxxaxLwM:rk:1:pf:1&amp;frcectupt=true" TargetMode="External"/><Relationship Id="rId24" Type="http://schemas.openxmlformats.org/officeDocument/2006/relationships/hyperlink" Target="http://yourduino.com/sunshop/index.php?l=product_detail&amp;p=218" TargetMode="External"/><Relationship Id="rId32" Type="http://schemas.openxmlformats.org/officeDocument/2006/relationships/hyperlink" Target="https://www.ebay.com/itm/Keyestudio-Water-Quality-TDS-Meter-Total-Dissolved-Solids-Sensor-For-Arduino/133098507777?hash=item1efd4a0e01:g:SUMAAOSw1g1dFwhh" TargetMode="External"/><Relationship Id="rId37" Type="http://schemas.openxmlformats.org/officeDocument/2006/relationships/hyperlink" Target="https://www.ebay.com/itm/Scale-Load-Cell-Weight-Weighing-Sensor-HX711-AD-Module-Metal-Shied-2-5-10-20KG/272817516318?var=571961640471&amp;hash=item3f8530ef1e:m:mdjES0Hq9r0HG9Pw8GsHLug" TargetMode="External"/><Relationship Id="rId40" Type="http://schemas.openxmlformats.org/officeDocument/2006/relationships/hyperlink" Target="https://www.ebay.com/itm/DS18b20-Waterproof-Temperature-Detector-Thermal-Probe-Sensor-Module-for-Arduino/133031025499?epid=6011736318&amp;hash=item1ef9445b5b:g:z5YAAOSwX5pcr8wn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s://www.ebay.com/itm/OTA-WeMos-D1-CH340-WiFi-Arduino-UNO-R3-Development-Board-ESP8266-ESP-12E/322001157723?hash=item4af8c3be5b:g:wPYAAOSwmqZayuDb:rk:1:pf:1&amp;frcectupt=true" TargetMode="External"/><Relationship Id="rId15" Type="http://schemas.openxmlformats.org/officeDocument/2006/relationships/hyperlink" Target="https://pineresearch.com/shop/products/electrodes/screen-printed-electrodes/carbon-spes/" TargetMode="External"/><Relationship Id="rId23" Type="http://schemas.openxmlformats.org/officeDocument/2006/relationships/hyperlink" Target="http://www.yourduino.com/sunshop/index.php?l=product_detail&amp;p=126" TargetMode="External"/><Relationship Id="rId28" Type="http://schemas.openxmlformats.org/officeDocument/2006/relationships/hyperlink" Target="http://www.yourduino.com/sunshop/index.php?pg=3&amp;l=product_list&amp;c=5" TargetMode="External"/><Relationship Id="rId36" Type="http://schemas.openxmlformats.org/officeDocument/2006/relationships/hyperlink" Target="https://www.ebay.com/itm/New-ATmega328P-CH340G-UNO-R3-Board-with-USB-Cable-for-Arduino/381350929204?hash=item58ca496334:g:IDAAAOSw65FbbZQi:rk:3:pf:1&amp;frcectupt=true" TargetMode="External"/><Relationship Id="rId10" Type="http://schemas.openxmlformats.org/officeDocument/2006/relationships/hyperlink" Target="https://www.ebay.com/itm/DS18B20-Waterproof-Digital-Temperature-Sensor-With-Adapter-Module-for-Arduino-HM/201639236501?epid=851528273&amp;hash=item2ef2a29395:g:ziYAAOSwCfdXpFMi:rk:1:pf:1&amp;frcectupt=true" TargetMode="External"/><Relationship Id="rId19" Type="http://schemas.openxmlformats.org/officeDocument/2006/relationships/hyperlink" Target="http://www.yourduino.com/sunshop/index.php?l=product_detail&amp;p=119" TargetMode="External"/><Relationship Id="rId31" Type="http://schemas.openxmlformats.org/officeDocument/2006/relationships/hyperlink" Target="http://www.yourduino.com/sunshop/index.php?l=product_detail&amp;p=140" TargetMode="External"/><Relationship Id="rId44" Type="http://schemas.openxmlformats.org/officeDocument/2006/relationships/hyperlink" Target="https://www.ebay.com/itm/124787414502" TargetMode="External"/><Relationship Id="rId4" Type="http://schemas.openxmlformats.org/officeDocument/2006/relationships/hyperlink" Target="https://www.ebay.com/itm/New-ATmega328P-CH340G-UNO-R3-Board-with-USB-Cable-for-Arduino/381350929204?hash=item58ca496334:g:IDAAAOSw65FbbZQi:rk:3:pf:1&amp;frcectupt=true" TargetMode="External"/><Relationship Id="rId9" Type="http://schemas.openxmlformats.org/officeDocument/2006/relationships/hyperlink" Target="https://www.ebay.com/itm/Scale-Load-Cell-Weight-Weighing-Sensor-HX711-24bit-AD-Module-with-Metal-Shied/152676359337?var=452242136334&amp;hash=item238c385ca9:m:m7hG-tnW-QC04TSTJdQBGXw" TargetMode="External"/><Relationship Id="rId14" Type="http://schemas.openxmlformats.org/officeDocument/2006/relationships/hyperlink" Target="https://www.ebay.com/itm/Liquid-PH-Value-Detection-detect-Sensor-Module-Monitoring-Control-For-arduino/400926133627?epid=509123813&amp;hash=item5d590f4d7b:g:NbAAAOSwhxBZufXC:rk:3:pf:1&amp;frcectupt=true" TargetMode="External"/><Relationship Id="rId22" Type="http://schemas.openxmlformats.org/officeDocument/2006/relationships/hyperlink" Target="http://www.yourduino.com/sunshop/index.php?l=product_detail&amp;p=421" TargetMode="External"/><Relationship Id="rId27" Type="http://schemas.openxmlformats.org/officeDocument/2006/relationships/hyperlink" Target="http://www.yourduino.com/sunshop/index.php?l=product_detail&amp;p=153" TargetMode="External"/><Relationship Id="rId30" Type="http://schemas.openxmlformats.org/officeDocument/2006/relationships/hyperlink" Target="http://yourduino.com/sunshop/index.php?l=product_detail&amp;p=170" TargetMode="External"/><Relationship Id="rId35" Type="http://schemas.openxmlformats.org/officeDocument/2006/relationships/hyperlink" Target="https://www.ebay.com/itm/DS18b20-Waterproof-Temperature-Detector-Thermal-Probe-Sensor-Module-for-Arduino/133031025499?epid=6011736318&amp;hash=item1ef9445b5b:g:z5YAAOSwX5pcr8wn" TargetMode="External"/><Relationship Id="rId43" Type="http://schemas.openxmlformats.org/officeDocument/2006/relationships/hyperlink" Target="https://www.amazon.com/EL-CK-002-Electronic-Breadboard-Capacitor-Potentiometer/dp/B01ERPEMAC/ref=sr_1_7?dchild=1&amp;keywords=%22Adeept%2BElectronic%2BStarter%2BKit%22&amp;qid=1626093499&amp;sr=8-7&amp;th=1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bay.com/itm/PEEK-1-16-inch-Tubing-Finger-Tight-Peek-Fittings-Pack-of-20-FAST-SHIPPING/282700657400?ssPageName=STRK%3AMEBIDX%3AIT&amp;_trksid=p2057872.m2749.l2649" TargetMode="External"/><Relationship Id="rId18" Type="http://schemas.openxmlformats.org/officeDocument/2006/relationships/hyperlink" Target="https://www.ebay.com/itm/O-Ring-Seals-Buna-N-19mm-X-24mm-X-2-5mm-Width-Sealing-Gasket-Pack-of-10/263885310213?ssPageName=STRK%3AMEBIDX%3AIT&amp;_trksid=p2057872.m2749.l2649" TargetMode="External"/><Relationship Id="rId26" Type="http://schemas.openxmlformats.org/officeDocument/2006/relationships/hyperlink" Target="https://www.ebay.com/itm/ORP-Oxidation-Reduction-Potentiometer-ORP-Electrode-Measuring-Redox-Potentia/121940943525?epid=519403276&amp;hash=item1c643f22a5:g:tHoAAOSw6D1bC8DN:rk:2:pf:1&amp;frcectupt=true" TargetMode="External"/><Relationship Id="rId39" Type="http://schemas.openxmlformats.org/officeDocument/2006/relationships/hyperlink" Target="https://www.ebay.com/itm/Conductivity-Test-Water-Quality-Detection-Probe-Plastic-Tee-Fitting-Monitoring/172759058161?epid=12004455092&amp;hash=item28393e06f1:g:uWYAAOSwbtVZV-co:rk:1:pf:1&amp;frcectupt=true" TargetMode="External"/><Relationship Id="rId21" Type="http://schemas.openxmlformats.org/officeDocument/2006/relationships/hyperlink" Target="https://www.ebay.com/itm/T-I-20-Pin-Card-Edge-Connector-NOS/320612119326?ssPageName=STRK%3AMEBIDX%3AIT&amp;_trksid=p2057872.m2749.l2649" TargetMode="External"/><Relationship Id="rId34" Type="http://schemas.openxmlformats.org/officeDocument/2006/relationships/hyperlink" Target="https://www.ebay.com/itm/Atlas-Scientific-Conductivity-Probe-Cleaner-Cleaning-Calibration-Solution/200723693197?hash=item2ebc107e8d:g:l1cAAOSwubRXEVdS:rk:1:pf:1&amp;frcectupt=true" TargetMode="External"/><Relationship Id="rId42" Type="http://schemas.openxmlformats.org/officeDocument/2006/relationships/hyperlink" Target="https://www.ebay.com/itm/DS18B20-Waterproof-Digital-Temperature-Sensor-With-Adapter-Module-for-Arduino-HM/201639236501?epid=851528273&amp;hash=item2ef2a29395:g:ziYAAOSwCfdXpFMi:rk:1:pf:1&amp;frcectupt=true" TargetMode="External"/><Relationship Id="rId47" Type="http://schemas.openxmlformats.org/officeDocument/2006/relationships/hyperlink" Target="https://www.ebay.com/itm/4mm-Airpump-Splitter-Air-Flow-Tube-Aquarium-Control-Valve-Pipe-Nozzle/263537322666?hash=item3d5c0c6aaa:m:moeAP29m3WIPxckKCuLuitA:rk:2:pf:1&amp;var=562571581988&amp;frcectupt=true" TargetMode="External"/><Relationship Id="rId50" Type="http://schemas.openxmlformats.org/officeDocument/2006/relationships/hyperlink" Target="https://www.ebay.com/itm/24V-2-5A-60W-AC-DC-Power-Adapter-5-5x2-5mm-DC-Plug-with-Spring-Clips-Black-UL/321684472099?hash=item4ae5e38123:m:mpqozbowvH--bkGoMCBgnDQ:rk:1:pf:1&amp;frcectupt=true" TargetMode="External"/><Relationship Id="rId55" Type="http://schemas.openxmlformats.org/officeDocument/2006/relationships/hyperlink" Target="https://www.ebay.com/itm/IDC-Connector-Crimp-Tool-Flat-Ribbon-Cable-Crimper-SCSI-Centronics-US-Shipping/272274106258?hash=item3f64cd2792:g:784AAOSwEeFVMUbv:sc:USPSPriority!32901!US!-1:rk:1:pf:1&amp;frcectupt=true" TargetMode="External"/><Relationship Id="rId63" Type="http://schemas.openxmlformats.org/officeDocument/2006/relationships/hyperlink" Target="https://www.marblewarehouse.com/Graphite-Black-Amore-12x12-Porcelain-Mosaic-Tile-2x2_p_859.html" TargetMode="External"/><Relationship Id="rId68" Type="http://schemas.openxmlformats.org/officeDocument/2006/relationships/hyperlink" Target="https://www.mouser.com/ProductDetail/Adafruit/1134?qs=GURawfaeGuCcC0%252brNLxslQ%3D%3D&amp;gclid=EAIaIQobChMI9Jutk6PI4AIVSl6GCh283g3bEAQYAiABEgL7RPD_BwE" TargetMode="External"/><Relationship Id="rId7" Type="http://schemas.openxmlformats.org/officeDocument/2006/relationships/hyperlink" Target="https://www.ebay.com/itm/TYGON-Tubing-2mm-I-D-49-ft-Clear-Flexible-ACF1S1502/253729236323?ssPageName=STRK%3AMEBIDX%3AIT&amp;_trksid=p2057872.m2749.l2649" TargetMode="External"/><Relationship Id="rId2" Type="http://schemas.openxmlformats.org/officeDocument/2006/relationships/hyperlink" Target="https://www.ebay.com/itm/Whatman-Zapcap-CR-Filters-0-2um-case-of-12/172003226074?ssPageName=STRK%3AMEBIDX%3AIT&amp;_trksid=p2057872.m2749.l2649" TargetMode="External"/><Relationship Id="rId16" Type="http://schemas.openxmlformats.org/officeDocument/2006/relationships/hyperlink" Target="https://www.ebay.com/itm/Set-of-4-Cereal-Dry-Food-Storage-Container-16-9-Cup-135-2oz-FREE/132792380870?ssPageName=STRK%3AMEBIDX%3AIT&amp;_trksid=p2057872.m2749.l2649" TargetMode="External"/><Relationship Id="rId29" Type="http://schemas.openxmlformats.org/officeDocument/2006/relationships/hyperlink" Target="https://www.ebay.com/itm/Liquid-PH-0-14-Value-Detect-Sensor-Module-PH-Electrode-Probe-BNC-for-Arduino/201758085638?epid=19028350820&amp;hash=item2ef9b81206:g:oTUAAOSwLOtYXCqf:rk:2:pf:1&amp;frcectupt=true" TargetMode="External"/><Relationship Id="rId1" Type="http://schemas.openxmlformats.org/officeDocument/2006/relationships/hyperlink" Target="https://www.ebay.com/itm/Peristaltic-Pump-Diaphram-Pump-Submersible-for-Arduino-Raspberry-Pi-Projects/183034848690?ssPageName=STRK%3AMEBIDX%3AIT&amp;_trksid=p2057872.m2749.l2649" TargetMode="External"/><Relationship Id="rId6" Type="http://schemas.openxmlformats.org/officeDocument/2006/relationships/hyperlink" Target="https://www.ebay.com/itm/Tubing-1-16-I-D-100-ft-Clear-Flexible-TYGON-ACF02002/222482420180?ssPageName=STRK%3AMEBIDX%3AIT&amp;_trksid=p2057872.m2749.l2649" TargetMode="External"/><Relationship Id="rId11" Type="http://schemas.openxmlformats.org/officeDocument/2006/relationships/hyperlink" Target="https://www.ebay.com/itm/Silicone-Tubing-Clear-Food-Pharmaceutical-Grade-Peristaltic-Pump-Hose-All-Sizes/113411717461?ssPageName=STRK%3AMEBIDX%3AIT&amp;var=413655014956&amp;_trksid=p2057872.m2749.l2649" TargetMode="External"/><Relationship Id="rId24" Type="http://schemas.openxmlformats.org/officeDocument/2006/relationships/hyperlink" Target="https://www.ebay.com/p/AmScope-144-Pre-cleaned-Blank-Microscope-Slides-200-22x22mm-Square-Cover-Glass/26020392509" TargetMode="External"/><Relationship Id="rId32" Type="http://schemas.openxmlformats.org/officeDocument/2006/relationships/hyperlink" Target="https://www.ebay.com/itm/Biopharm-pH-ORP-Electrode-Storage-Solution-8-oz-250-mL/182697284389?epid=2154319355&amp;hash=item2a899b5325:g:83cAAOSwPN9bIsvQ:rk:1:pf:1&amp;frcectupt=true" TargetMode="External"/><Relationship Id="rId37" Type="http://schemas.openxmlformats.org/officeDocument/2006/relationships/hyperlink" Target="https://www.ebay.com/itm/Milwaukee-MA9071-Dissolved-Oxygen-Electrolyte-Solution-230ml-MW600-hanna-hi7041/370976369530?epid=8012042869&amp;hash=item565fea2b7a:g:hGwAAOxylulSadgT:sc:USPSFirstClass!32901!US!-1:rk:2:pf:1&amp;frcectupt=true" TargetMode="External"/><Relationship Id="rId40" Type="http://schemas.openxmlformats.org/officeDocument/2006/relationships/hyperlink" Target="https://www.ebay.com/itm/Pro-110V-60W-Electric-Soldering-Iron-Welding-Tool-Kit-Set-Solder-Wire-Tweezers/292612155907?hash=item44210b2a03:m:mCyBypF_4Rq6Cy71P8Fxl6Q:rk:1:pf:1&amp;frcectupt=true" TargetMode="External"/><Relationship Id="rId45" Type="http://schemas.openxmlformats.org/officeDocument/2006/relationships/hyperlink" Target="https://www.ebay.com/itm/Coax-Seal-Ham-CB-Radio-Antenna-Sealant-60-Moldable-Sealant/321866724855?hash=item4af0c075f7:g:YfgAAOSwsB9V-NHd:rk:1:pf:1&amp;frcectupt=true" TargetMode="External"/><Relationship Id="rId53" Type="http://schemas.openxmlformats.org/officeDocument/2006/relationships/hyperlink" Target="https://mram-engineering-surplus-appliance-parts.business.site/" TargetMode="External"/><Relationship Id="rId58" Type="http://schemas.openxmlformats.org/officeDocument/2006/relationships/hyperlink" Target="https://www.ebay.com/itm/KLOEHN-SYRINGE-PUMP-V8-Multi-Channel-Syringe-Pump-250ul-p-n-20480/273704089902?hash=item3fba08f92e:g:nD0AAOSw5UZY9po-:rk:1:pf:1&amp;frcectupt=true" TargetMode="External"/><Relationship Id="rId66" Type="http://schemas.openxmlformats.org/officeDocument/2006/relationships/hyperlink" Target="https://iorodeo.com/collections/cheapstat-open-source-potentiostat/products/cheapstat-screen-printed-electrode-adapters" TargetMode="External"/><Relationship Id="rId5" Type="http://schemas.openxmlformats.org/officeDocument/2006/relationships/hyperlink" Target="https://www.ebay.com/itm/TYGON-Tubing-4mm-I-D-49-ft-Clear-Flexible-ACF1S1518/253727657982?ssPageName=STRK%3AMEBIDX%3AIT&amp;_trksid=p2057872.m2749.l2649" TargetMode="External"/><Relationship Id="rId15" Type="http://schemas.openxmlformats.org/officeDocument/2006/relationships/hyperlink" Target="https://www.ebay.com/itm/O-Rings-Nitrile-Rubber-9mm-x-13mm-x-2mm-Seal-Rings-Sealing-Gasket-50pcs/323376469349?ssPageName=STRK%3AMEBIDX%3AIT&amp;_trksid=p2057872.m2749.l2649" TargetMode="External"/><Relationship Id="rId23" Type="http://schemas.openxmlformats.org/officeDocument/2006/relationships/hyperlink" Target="https://www.ebay.com/itm/Andonstar-Camera-Stand-500X-2MP-USB-Digital-Microscope-Video-webcam-Magnifier/352183284439?ssPageName=STRK%3AMEBIDX%3AIT&amp;_trksid=p2057872.m2749.l2649" TargetMode="External"/><Relationship Id="rId28" Type="http://schemas.openxmlformats.org/officeDocument/2006/relationships/hyperlink" Target="https://www.ebay.com/itm/Liquid-PH-Value-Detection-detect-Sensor-Module-Monitoring-Control-For-arduino/400926133627?epid=509123813&amp;hash=item5d590f4d7b:g:NbAAAOSwhxBZufXC:rk:3:pf:1&amp;frcectupt=true" TargetMode="External"/><Relationship Id="rId36" Type="http://schemas.openxmlformats.org/officeDocument/2006/relationships/hyperlink" Target="https://www.ebay.com/itm/Atlas-Scientific-pH-Probe-Reconditioning-Kit/200664654230?hash=item2eb88ba196:g:A54AAOSw3mpXESgu:rk:1:pf:1&amp;frcectupt=true" TargetMode="External"/><Relationship Id="rId49" Type="http://schemas.openxmlformats.org/officeDocument/2006/relationships/hyperlink" Target="https://www.amazon.com/LeMotech-Dustproof-Waterproof-Electrical-300mmx250mmx120mm/dp/B075DHT7X2/ref=sr_1_fkmrnull_2_sspa?keywords=LeMotech+ABS+Plastic+Dustproof+Waterproof&amp;qid=1550525343&amp;s=gateway&amp;sr=8-2-fkmrnull-spons&amp;psc=1" TargetMode="External"/><Relationship Id="rId57" Type="http://schemas.openxmlformats.org/officeDocument/2006/relationships/hyperlink" Target="https://www.ebay.com/itm/National-Instruments-SC-2054-Module-Used/332695822243?epid=1955618879&amp;hash=item4d76375fa3:g:JbEAAOSwlHJbLa~T:rk:26:pf:0" TargetMode="External"/><Relationship Id="rId61" Type="http://schemas.openxmlformats.org/officeDocument/2006/relationships/hyperlink" Target="https://www.ebay.com/itm/5X-USB-3-0-Female-Type-A-9-Pin-SMT-SMD-Panel-Mount-DIP-USB-Connector/191761480260?hash=item2ca5dffa44:g:ZEEAAOSwT6pVrFAx:rk:1:pf:1&amp;frcectupt=true" TargetMode="External"/><Relationship Id="rId10" Type="http://schemas.openxmlformats.org/officeDocument/2006/relationships/hyperlink" Target="https://www.ebay.com/itm/Silicone-Tubing-Clear-Food-Pharmaceutical-Grade-Peristaltic-Pump-Hose-All-Sizes/113411717461?ssPageName=STRK%3AMEBIDX%3AIT&amp;var=413655014991&amp;_trksid=p2057872.m2749.l2649" TargetMode="External"/><Relationship Id="rId19" Type="http://schemas.openxmlformats.org/officeDocument/2006/relationships/hyperlink" Target="https://www.ebay.com/itm/Length-250mm-500mm-PTFE-Stir-Paddle-Oar-Teflon-Stirrer-Stirring-Blade-Laboratory/183369952728?ssPageName=STRK%3AMEBIDX%3AIT&amp;_trksid=p2057872.m2749.l2649" TargetMode="External"/><Relationship Id="rId31" Type="http://schemas.openxmlformats.org/officeDocument/2006/relationships/hyperlink" Target="https://www.ebay.com/itm/Conductivity-2-point-Calibration-Standard-2-Pack-8oz-each-100-uS-and-3000-uS/182507906324?hash=item2a7e51a514:g:j3kAAOSwc-tY27zx:sc:USPSPriorityMailPaddedFlatRateEnvelope!32901!US!-1:rk:2:pf:1&amp;frcectupt=true" TargetMode="External"/><Relationship Id="rId44" Type="http://schemas.openxmlformats.org/officeDocument/2006/relationships/hyperlink" Target="https://www.ebay.com/itm/CNC-Shield-UNO-R3-Board-A4988-Driver-Heatsink-Kits-for-Arduino-3D-Printer/122006383585?epid=14012615069&amp;hash=item1c6825abe1:g:kQUAAOSwbYZXU3rw:rk:1:pf:1&amp;frcectupt=true" TargetMode="External"/><Relationship Id="rId52" Type="http://schemas.openxmlformats.org/officeDocument/2006/relationships/hyperlink" Target="https://www.ebay.com/itm/Windows-XP-Media-Center-Edition-SP3-RFB-Full-Version-Disc-COA-CD-Product-Key/222345464935?epid=13015161641&amp;hash=item33c4d28c67:g:-iwAAOSwecJaieHb:sc:USPSFirstClass!32901!US!-1:rk:1:pf:1&amp;frcectupt=true" TargetMode="External"/><Relationship Id="rId60" Type="http://schemas.openxmlformats.org/officeDocument/2006/relationships/hyperlink" Target="http://labsmith.com/education/demo/" TargetMode="External"/><Relationship Id="rId65" Type="http://schemas.openxmlformats.org/officeDocument/2006/relationships/hyperlink" Target="https://iorodeo.com/products/potentiostat-shield?variant=36528531980" TargetMode="External"/><Relationship Id="rId4" Type="http://schemas.openxmlformats.org/officeDocument/2006/relationships/hyperlink" Target="https://www.ebay.com/itm/100-pcs-tube-connector-holder-inner-Dia-3mm-6mm-soft-tube-dosing-pump-air-tube/161722843677?ssPageName=STRK%3AMEBIDX%3AIT&amp;_trksid=p2057872.m2749.l2649" TargetMode="External"/><Relationship Id="rId9" Type="http://schemas.openxmlformats.org/officeDocument/2006/relationships/hyperlink" Target="https://www.ebay.com/itm/Silicone-Tubing-Clear-Food-Pharmaceutical-Grade-Peristaltic-Pump-Hose-All-Sizes/113411717461?ssPageName=STRK%3AMEBIDX%3AIT&amp;var=413655015005&amp;_trksid=p2057872.m2749.l2649" TargetMode="External"/><Relationship Id="rId14" Type="http://schemas.openxmlformats.org/officeDocument/2006/relationships/hyperlink" Target="https://www.ebay.com/itm/Turbidity-Transducer-Water-Module-Mixed-Water-Detection-Sensor-Liquid-F-Arduino/173663564092?ssPageName=STRK%3AMEBIDX%3AIT&amp;_trksid=p2057872.m2749.l2649" TargetMode="External"/><Relationship Id="rId22" Type="http://schemas.openxmlformats.org/officeDocument/2006/relationships/hyperlink" Target="https://www.ebay.com/itm/Flat-Cable-20-Pin-Wires-IDC-Ribbon-12-Ft-Long-25mm-wide-10-sets-connectors/272291220385?ssPageName=STRK%3AMEBIDX%3AIT&amp;_trksid=p2057872.m2749.l2649" TargetMode="External"/><Relationship Id="rId27" Type="http://schemas.openxmlformats.org/officeDocument/2006/relationships/hyperlink" Target="https://www.ebay.com/itm/Height-Adjustable-Electric-Overhead-Stirrer-Mixer-Drum-Mix-Biochemical-Lab-Tool/183321449865?epid=2163181589&amp;hash=item2aaecf5589:g:eg4AAOSw8MJbozz1:rk:1:pf:1&amp;frcectupt=true" TargetMode="External"/><Relationship Id="rId30" Type="http://schemas.openxmlformats.org/officeDocument/2006/relationships/hyperlink" Target="https://www.ebay.com/itm/Conductivity-Standard-3-Pack-500-ml-each-1000-uS-10-000-uS-and-100-000-uS/182507917359?hash=item2a7e51d02f:g:IZAAAOSwZLhY27-Z:sc:USPSPriority!32901!US!-1:rk:1:pf:1&amp;frcectupt=true" TargetMode="External"/><Relationship Id="rId35" Type="http://schemas.openxmlformats.org/officeDocument/2006/relationships/hyperlink" Target="https://www.ebay.com/itm/Atlas-Scientific-ORP-225mV-Calibration-Solution-125ml-4oz/200779556027?epid=1058421854&amp;hash=item2ebf64e4bb:g:iF0AAOSwhnhb3IE3:rk:1:pf:1&amp;frcectupt=true" TargetMode="External"/><Relationship Id="rId43" Type="http://schemas.openxmlformats.org/officeDocument/2006/relationships/hyperlink" Target="https://www.ebay.com/itm/HW-399-4-channel-Optocoupler-Isolation-Module-for-Arduino-board-blocks-D5Q2/263586790587?epid=15007397298&amp;hash=item3d5eff3cbb:g:4QYAAOSwWxxaxLwM:rk:1:pf:1&amp;frcectupt=true" TargetMode="External"/><Relationship Id="rId48" Type="http://schemas.openxmlformats.org/officeDocument/2006/relationships/hyperlink" Target="https://www.ebay.com/itm/10X-Air-Bubble-Disk-Stone-Aquarium-Aerator-Fish-Tank-Pump-Hydroponics-Oxygen/252628206544?epid=27011366779&amp;hash=item3ad1d083d0:g:7roAAOSwKOJYIsC3:sc:USPSFirstClass!32901!US!-1:rk:1:pf:1&amp;frcectupt=true" TargetMode="External"/><Relationship Id="rId56" Type="http://schemas.openxmlformats.org/officeDocument/2006/relationships/hyperlink" Target="https://www.ebay.com/itm/National-Instruments-182920K-01-PCI-DIO-96-PCB-as-photo-sn-CC56/173431913961?hash=item286158fde9:g:9sUAAOSwz~pZ8D6H:rk:4:pf:1&amp;frcectupt=true" TargetMode="External"/><Relationship Id="rId64" Type="http://schemas.openxmlformats.org/officeDocument/2006/relationships/hyperlink" Target="https://www.ebay.com/itm/Wholesale-Power-Supply-Adapter-DC-12V-1-2-3-5-6-8-10A-3528-5050-LED-Strip-Light/181419964796?ssPageName=STRK%3AMEBIDX%3AIT&amp;var=690657527626&amp;_trksid=p2057872.m2749.l2649" TargetMode="External"/><Relationship Id="rId69" Type="http://schemas.openxmlformats.org/officeDocument/2006/relationships/hyperlink" Target="https://www.ebay.com/itm/Vernier-DO-BTA-Dissolved-Oxygen-Sensor-Probe/223361629136?hash=item340163fbd0:g:x5MAAOSwEnhcVcpy:rk:1:pf:1&amp;frcectupt=true" TargetMode="External"/><Relationship Id="rId8" Type="http://schemas.openxmlformats.org/officeDocument/2006/relationships/hyperlink" Target="https://www.ebay.com/itm/5-micron-Capsule-Ink-Filter-for-LIYU-JHF-Myjet-Allwin-DGI-Printers/172475309276?ssPageName=STRK%3AMEBIDX%3AIT&amp;_trksid=p2057872.m2749.l2649" TargetMode="External"/><Relationship Id="rId51" Type="http://schemas.openxmlformats.org/officeDocument/2006/relationships/hyperlink" Target="https://www.ebay.com/itm/National-Instruments-AMUX-64T-Analog-Multiplexer-DAQ-PN-181990B-01/232908461587?epid=9020040853&amp;hash=item363a6d1613:g:y-4AAOSwaOtbz5Dj:rk:2:pf:1&amp;frcectupt=true" TargetMode="External"/><Relationship Id="rId3" Type="http://schemas.openxmlformats.org/officeDocument/2006/relationships/hyperlink" Target="https://www.ebay.com/itm/Suction-Cup-Clip-for-Aquarium-Air-line-Tubing-1-4-Dia/251590159374?ssPageName=STRK%3AMEBIDX%3AIT&amp;var=550490690213&amp;_trksid=p2057872.m2749.l2649" TargetMode="External"/><Relationship Id="rId12" Type="http://schemas.openxmlformats.org/officeDocument/2006/relationships/hyperlink" Target="https://www.ebay.com/itm/G1-4inch-0-3-3L-min-Water-Coffee-Flow-Hall-Sensor-Switch-Meter-Flowmeter-Co-D6A1/173471736221?ssPageName=STRK%3AMEBIDX%3AIT&amp;_trksid=p2057872.m2749.l2649" TargetMode="External"/><Relationship Id="rId17" Type="http://schemas.openxmlformats.org/officeDocument/2006/relationships/hyperlink" Target="https://www.ebay.com/itm/US-Stock-QTY-100-19mm-OD-15mm-ID-2mm-Dia-Food-Grade-Silicone-Rubber-Seal-O-Ring/392098660610?ssPageName=STRK%3AMEBIDX%3AIT&amp;_trksid=p2057872.m2749.l2649" TargetMode="External"/><Relationship Id="rId25" Type="http://schemas.openxmlformats.org/officeDocument/2006/relationships/hyperlink" Target="https://www.ebay.com/itm/Scale-Load-Cell-Weight-Weighing-Sensor-HX711-AD-Module-Metal-Shied-2-5-10-20KG/272817516318?hash=item3f8530ef1e:m:mdjES0Hq9r0HG9Pw8GsHLug:rk:1:pf:1&amp;var=571961640471&amp;frcectupt=true" TargetMode="External"/><Relationship Id="rId33" Type="http://schemas.openxmlformats.org/officeDocument/2006/relationships/hyperlink" Target="https://www.ebay.com/itm/Biopharm-Buffer-Calibration-Solution-Kit-3-Pack-of-250-ml-8oz-each-pH-4-7-and/182507189070?hash=item2a7e46b34e:g:q~oAAOSwzgBY2tmo:sc:USPSPriority!32901!US!-1:rk:1:pf:1&amp;frcectupt=true" TargetMode="External"/><Relationship Id="rId38" Type="http://schemas.openxmlformats.org/officeDocument/2006/relationships/hyperlink" Target="https://www.ebay.com/itm/14-PTFE-Standard-Stopper-14-20-Stirrer-bearing-adapter-7MM-Lab-PTFE-ware/151269582134?hash=item23385ea536:g:QKgAAOxyUgtTPD5u:rk:1:pf:1&amp;frcectupt=true" TargetMode="External"/><Relationship Id="rId46" Type="http://schemas.openxmlformats.org/officeDocument/2006/relationships/hyperlink" Target="https://www.ebay.com/itm/20pcs-Aquarium-Air-Line-Tubing-Volume-Flow-White-Control-Valves/262329715658?hash=item3d1411cbca:g:1aIAAOSwYlJW4iRz:rk:1:pf:1&amp;frcectupt=true" TargetMode="External"/><Relationship Id="rId59" Type="http://schemas.openxmlformats.org/officeDocument/2006/relationships/hyperlink" Target="http://labsmith.com/education/demo/" TargetMode="External"/><Relationship Id="rId67" Type="http://schemas.openxmlformats.org/officeDocument/2006/relationships/hyperlink" Target="https://pineinst.com/echem/products.asp?categoryID=31" TargetMode="External"/><Relationship Id="rId20" Type="http://schemas.openxmlformats.org/officeDocument/2006/relationships/hyperlink" Target="https://www.ebay.com/itm/10-Pcs-Microscope-Glass-Slide-Box-Case-Clear-White-for-2-Slides/231247215833?ssPageName=STRK%3AMEBIDX%3AIT&amp;_trksid=p2057872.m2749.l2649" TargetMode="External"/><Relationship Id="rId41" Type="http://schemas.openxmlformats.org/officeDocument/2006/relationships/hyperlink" Target="https://www.ebay.com/itm/REX-C100-PID-Digital-Temperature-Controller-0-to-400-100-240V-AC-50-60HZ/163436962084?hash=item260d9a2124:g:7PwAAOSwoEFcF3Gy:rk:1:pf:1&amp;frcectupt=true" TargetMode="External"/><Relationship Id="rId54" Type="http://schemas.openxmlformats.org/officeDocument/2006/relationships/hyperlink" Target="https://www.ebay.com/itm/1m-USB-to-RS232-Serial-9Pin-DB9-Female-Converter-Adapter-Cable-XP-Win7-8-VP/223053838506?hash=item33ef0b78aa:g:I5sAAOSwvfZZ~Cox:rk:3:pf:1&amp;frcectupt=true&amp;autorefresh=true" TargetMode="External"/><Relationship Id="rId62" Type="http://schemas.openxmlformats.org/officeDocument/2006/relationships/hyperlink" Target="https://www.bulkreefsupply.com/brs-ph-orp-probe-tip-soaker-bottle.html" TargetMode="External"/><Relationship Id="rId70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76" zoomScale="90" zoomScaleNormal="90" workbookViewId="0">
      <selection activeCell="H80" sqref="H80"/>
    </sheetView>
  </sheetViews>
  <sheetFormatPr defaultRowHeight="20.25" x14ac:dyDescent="0.3"/>
  <cols>
    <col min="1" max="1" width="4.453125" style="1" customWidth="1"/>
    <col min="2" max="2" width="52" style="2" customWidth="1"/>
    <col min="3" max="3" width="7.81640625" style="1" customWidth="1"/>
    <col min="4" max="4" width="6.7265625" style="1" customWidth="1"/>
    <col min="5" max="5" width="7.36328125" style="11" customWidth="1"/>
    <col min="6" max="7" width="8" style="1" customWidth="1"/>
    <col min="8" max="8" width="6.1796875" style="1" customWidth="1"/>
  </cols>
  <sheetData>
    <row r="1" spans="1:8" x14ac:dyDescent="0.3">
      <c r="B1" s="2" t="s">
        <v>275</v>
      </c>
    </row>
    <row r="2" spans="1:8" x14ac:dyDescent="0.3">
      <c r="B2" s="2" t="s">
        <v>0</v>
      </c>
      <c r="C2" s="1" t="s">
        <v>1</v>
      </c>
      <c r="D2" s="1" t="s">
        <v>3</v>
      </c>
      <c r="E2" s="11" t="s">
        <v>4</v>
      </c>
      <c r="F2" s="1" t="s">
        <v>5</v>
      </c>
      <c r="G2" s="1" t="s">
        <v>290</v>
      </c>
      <c r="H2" s="1" t="s">
        <v>2</v>
      </c>
    </row>
    <row r="3" spans="1:8" x14ac:dyDescent="0.3">
      <c r="B3" s="1"/>
    </row>
    <row r="4" spans="1:8" ht="48" x14ac:dyDescent="0.3">
      <c r="A4" s="9" t="s">
        <v>241</v>
      </c>
      <c r="B4" s="16" t="s">
        <v>280</v>
      </c>
      <c r="C4" s="9"/>
      <c r="D4" s="9"/>
      <c r="E4" s="12">
        <v>15.99</v>
      </c>
      <c r="F4" s="9">
        <f>D4*E4</f>
        <v>0</v>
      </c>
      <c r="G4" s="9" t="s">
        <v>291</v>
      </c>
      <c r="H4" s="10" t="s">
        <v>281</v>
      </c>
    </row>
    <row r="5" spans="1:8" x14ac:dyDescent="0.3">
      <c r="A5" s="17" t="s">
        <v>249</v>
      </c>
      <c r="B5" s="18" t="s">
        <v>92</v>
      </c>
      <c r="C5" s="17" t="s">
        <v>8</v>
      </c>
      <c r="D5" s="17"/>
      <c r="E5" s="19">
        <v>7.7</v>
      </c>
      <c r="F5" s="17">
        <f>D5*E5</f>
        <v>0</v>
      </c>
      <c r="G5" s="9" t="s">
        <v>291</v>
      </c>
      <c r="H5" s="10" t="s">
        <v>279</v>
      </c>
    </row>
    <row r="6" spans="1:8" ht="32.25" x14ac:dyDescent="0.3">
      <c r="A6" s="17" t="s">
        <v>251</v>
      </c>
      <c r="B6" s="18" t="s">
        <v>148</v>
      </c>
      <c r="C6" s="17" t="s">
        <v>8</v>
      </c>
      <c r="D6" s="17"/>
      <c r="E6" s="19" t="e">
        <f>F6/D6</f>
        <v>#DIV/0!</v>
      </c>
      <c r="F6" s="17">
        <f>305.46</f>
        <v>305.45999999999998</v>
      </c>
      <c r="G6" s="9" t="s">
        <v>291</v>
      </c>
      <c r="H6" s="20" t="s">
        <v>235</v>
      </c>
    </row>
    <row r="7" spans="1:8" x14ac:dyDescent="0.3">
      <c r="A7" s="17" t="s">
        <v>250</v>
      </c>
      <c r="B7" s="18" t="s">
        <v>91</v>
      </c>
      <c r="C7" s="17" t="s">
        <v>8</v>
      </c>
      <c r="D7" s="17"/>
      <c r="E7" s="19" t="e">
        <f>F7/D7</f>
        <v>#DIV/0!</v>
      </c>
      <c r="F7" s="17">
        <f>848.63</f>
        <v>848.63</v>
      </c>
      <c r="G7" s="9" t="s">
        <v>291</v>
      </c>
      <c r="H7" s="10" t="s">
        <v>98</v>
      </c>
    </row>
    <row r="8" spans="1:8" ht="32.25" x14ac:dyDescent="0.3">
      <c r="A8" s="17" t="s">
        <v>248</v>
      </c>
      <c r="B8" s="18" t="s">
        <v>123</v>
      </c>
      <c r="C8" s="17" t="s">
        <v>8</v>
      </c>
      <c r="D8" s="17"/>
      <c r="E8" s="19">
        <v>6.71</v>
      </c>
      <c r="F8" s="17">
        <f>D8*E8</f>
        <v>0</v>
      </c>
      <c r="G8" s="9" t="s">
        <v>291</v>
      </c>
      <c r="H8" s="10" t="s">
        <v>231</v>
      </c>
    </row>
    <row r="9" spans="1:8" ht="32.25" x14ac:dyDescent="0.3">
      <c r="A9" s="17" t="s">
        <v>258</v>
      </c>
      <c r="B9" s="18" t="s">
        <v>94</v>
      </c>
      <c r="C9" s="17" t="s">
        <v>8</v>
      </c>
      <c r="D9" s="17"/>
      <c r="E9" s="19" t="e">
        <f>F9/D9</f>
        <v>#DIV/0!</v>
      </c>
      <c r="F9" s="17">
        <v>474.4</v>
      </c>
      <c r="G9" s="9" t="s">
        <v>291</v>
      </c>
      <c r="H9" s="20" t="s">
        <v>97</v>
      </c>
    </row>
    <row r="10" spans="1:8" ht="32.25" x14ac:dyDescent="0.3">
      <c r="A10" s="17" t="s">
        <v>259</v>
      </c>
      <c r="B10" s="18" t="s">
        <v>228</v>
      </c>
      <c r="C10" s="17" t="s">
        <v>11</v>
      </c>
      <c r="D10" s="17"/>
      <c r="E10" s="19">
        <f>122.4+241.2+10.89</f>
        <v>374.49</v>
      </c>
      <c r="F10" s="17">
        <f t="shared" ref="F10:F13" si="0">D10*E10</f>
        <v>0</v>
      </c>
      <c r="G10" s="9" t="s">
        <v>291</v>
      </c>
      <c r="H10" s="20" t="s">
        <v>227</v>
      </c>
    </row>
    <row r="11" spans="1:8" x14ac:dyDescent="0.3">
      <c r="A11" s="21" t="s">
        <v>260</v>
      </c>
      <c r="B11" s="8" t="s">
        <v>191</v>
      </c>
      <c r="C11" s="21" t="s">
        <v>192</v>
      </c>
      <c r="D11" s="21"/>
      <c r="E11" s="22">
        <v>0.5</v>
      </c>
      <c r="F11" s="21">
        <f t="shared" si="0"/>
        <v>0</v>
      </c>
      <c r="G11" s="9" t="s">
        <v>291</v>
      </c>
      <c r="H11" s="24" t="s">
        <v>193</v>
      </c>
    </row>
    <row r="12" spans="1:8" x14ac:dyDescent="0.3">
      <c r="A12" s="9" t="s">
        <v>245</v>
      </c>
      <c r="B12" s="16" t="s">
        <v>195</v>
      </c>
      <c r="C12" s="9" t="s">
        <v>192</v>
      </c>
      <c r="D12" s="9"/>
      <c r="E12" s="12">
        <v>3.5</v>
      </c>
      <c r="F12" s="9">
        <f t="shared" si="0"/>
        <v>0</v>
      </c>
      <c r="G12" s="9" t="s">
        <v>291</v>
      </c>
      <c r="H12" s="10" t="s">
        <v>194</v>
      </c>
    </row>
    <row r="13" spans="1:8" x14ac:dyDescent="0.3">
      <c r="A13" s="9" t="s">
        <v>271</v>
      </c>
      <c r="B13" s="16" t="s">
        <v>217</v>
      </c>
      <c r="C13" s="9" t="s">
        <v>192</v>
      </c>
      <c r="D13" s="9"/>
      <c r="E13" s="12">
        <v>5.5</v>
      </c>
      <c r="F13" s="9">
        <f t="shared" si="0"/>
        <v>0</v>
      </c>
      <c r="G13" s="9" t="s">
        <v>291</v>
      </c>
      <c r="H13" s="10" t="s">
        <v>218</v>
      </c>
    </row>
    <row r="14" spans="1:8" ht="32.25" x14ac:dyDescent="0.3">
      <c r="A14" s="9" t="s">
        <v>274</v>
      </c>
      <c r="B14" s="16" t="s">
        <v>176</v>
      </c>
      <c r="C14" s="9" t="s">
        <v>8</v>
      </c>
      <c r="D14" s="9"/>
      <c r="E14" s="12">
        <v>29.91</v>
      </c>
      <c r="F14" s="9">
        <f t="shared" ref="F14" si="1">D14*E14</f>
        <v>0</v>
      </c>
      <c r="G14" s="9" t="s">
        <v>291</v>
      </c>
      <c r="H14" s="10" t="s">
        <v>175</v>
      </c>
    </row>
    <row r="15" spans="1:8" x14ac:dyDescent="0.3">
      <c r="A15" s="9"/>
      <c r="B15" s="16" t="s">
        <v>292</v>
      </c>
      <c r="C15" s="9" t="s">
        <v>8</v>
      </c>
      <c r="D15" s="9">
        <v>2</v>
      </c>
      <c r="E15" s="12">
        <f>11.71/10*5</f>
        <v>5.8550000000000004</v>
      </c>
      <c r="F15" s="9"/>
      <c r="G15" s="26">
        <v>44524</v>
      </c>
      <c r="H15" s="10" t="s">
        <v>289</v>
      </c>
    </row>
    <row r="16" spans="1:8" x14ac:dyDescent="0.3">
      <c r="A16" s="9"/>
      <c r="B16" s="16" t="s">
        <v>293</v>
      </c>
      <c r="C16" s="9" t="s">
        <v>8</v>
      </c>
      <c r="D16" s="9">
        <v>7</v>
      </c>
      <c r="E16" s="12">
        <f>140.14/7</f>
        <v>20.02</v>
      </c>
      <c r="F16" s="9"/>
      <c r="G16" s="26">
        <v>44503</v>
      </c>
      <c r="H16" s="10" t="s">
        <v>294</v>
      </c>
    </row>
    <row r="17" spans="1:8" x14ac:dyDescent="0.3">
      <c r="A17" s="9"/>
      <c r="B17" s="16" t="s">
        <v>296</v>
      </c>
      <c r="C17" s="9" t="s">
        <v>8</v>
      </c>
      <c r="D17" s="9">
        <v>20</v>
      </c>
      <c r="E17" s="12">
        <f>36.39/20</f>
        <v>1.8195000000000001</v>
      </c>
      <c r="F17" s="9"/>
      <c r="G17" s="26">
        <v>44494</v>
      </c>
      <c r="H17" s="10" t="s">
        <v>295</v>
      </c>
    </row>
    <row r="18" spans="1:8" x14ac:dyDescent="0.3">
      <c r="A18" s="9"/>
      <c r="B18" s="16" t="s">
        <v>298</v>
      </c>
      <c r="C18" s="9" t="s">
        <v>8</v>
      </c>
      <c r="D18" s="9">
        <v>1</v>
      </c>
      <c r="E18" s="12">
        <v>7.99</v>
      </c>
      <c r="F18" s="9"/>
      <c r="G18" s="26">
        <v>44503</v>
      </c>
      <c r="H18" s="10" t="s">
        <v>297</v>
      </c>
    </row>
    <row r="19" spans="1:8" x14ac:dyDescent="0.3">
      <c r="A19" s="9"/>
      <c r="B19" s="16" t="s">
        <v>300</v>
      </c>
      <c r="C19" s="9" t="s">
        <v>8</v>
      </c>
      <c r="D19" s="9">
        <v>1</v>
      </c>
      <c r="E19" s="12">
        <v>88</v>
      </c>
      <c r="F19" s="9"/>
      <c r="G19" s="26">
        <v>44505</v>
      </c>
      <c r="H19" s="10" t="s">
        <v>299</v>
      </c>
    </row>
    <row r="20" spans="1:8" ht="32.25" x14ac:dyDescent="0.3">
      <c r="A20" s="9"/>
      <c r="B20" s="16" t="s">
        <v>302</v>
      </c>
      <c r="C20" s="9" t="s">
        <v>8</v>
      </c>
      <c r="D20" s="9">
        <v>1</v>
      </c>
      <c r="E20" s="12">
        <v>33.17</v>
      </c>
      <c r="F20" s="9"/>
      <c r="G20" s="26">
        <v>44495</v>
      </c>
      <c r="H20" s="10" t="s">
        <v>301</v>
      </c>
    </row>
    <row r="21" spans="1:8" ht="32.25" x14ac:dyDescent="0.3">
      <c r="A21" s="9"/>
      <c r="B21" s="16" t="s">
        <v>304</v>
      </c>
      <c r="C21" s="9" t="s">
        <v>8</v>
      </c>
      <c r="D21" s="9">
        <v>2</v>
      </c>
      <c r="E21" s="12">
        <f>21.9/2</f>
        <v>10.95</v>
      </c>
      <c r="F21" s="9"/>
      <c r="G21" s="26">
        <v>44496</v>
      </c>
      <c r="H21" s="10" t="s">
        <v>303</v>
      </c>
    </row>
    <row r="22" spans="1:8" x14ac:dyDescent="0.3">
      <c r="A22" s="9"/>
      <c r="B22" s="16" t="s">
        <v>306</v>
      </c>
      <c r="C22" s="9" t="s">
        <v>8</v>
      </c>
      <c r="D22" s="9">
        <v>2</v>
      </c>
      <c r="E22" s="12">
        <f>15.71/2</f>
        <v>7.8550000000000004</v>
      </c>
      <c r="F22" s="9"/>
      <c r="G22" s="26">
        <v>44498</v>
      </c>
      <c r="H22" s="10" t="s">
        <v>305</v>
      </c>
    </row>
    <row r="23" spans="1:8" x14ac:dyDescent="0.3">
      <c r="A23" s="9"/>
      <c r="B23" s="16" t="s">
        <v>307</v>
      </c>
      <c r="C23" s="9" t="s">
        <v>8</v>
      </c>
      <c r="D23" s="9">
        <v>2</v>
      </c>
      <c r="E23" s="12">
        <f>26.62/2</f>
        <v>13.31</v>
      </c>
      <c r="F23" s="9"/>
      <c r="G23" s="26">
        <v>44522</v>
      </c>
      <c r="H23" s="10" t="s">
        <v>308</v>
      </c>
    </row>
    <row r="24" spans="1:8" x14ac:dyDescent="0.3">
      <c r="A24" s="9"/>
      <c r="B24" s="16" t="s">
        <v>310</v>
      </c>
      <c r="C24" s="9" t="s">
        <v>8</v>
      </c>
      <c r="D24" s="9">
        <v>6</v>
      </c>
      <c r="E24" s="12">
        <f>35.25/6</f>
        <v>5.875</v>
      </c>
      <c r="F24" s="9"/>
      <c r="G24" s="26">
        <v>44505</v>
      </c>
      <c r="H24" s="10" t="s">
        <v>309</v>
      </c>
    </row>
    <row r="25" spans="1:8" ht="32.25" x14ac:dyDescent="0.3">
      <c r="A25" s="9"/>
      <c r="B25" s="16" t="s">
        <v>311</v>
      </c>
      <c r="C25" s="9" t="s">
        <v>8</v>
      </c>
      <c r="D25" s="9">
        <v>3</v>
      </c>
      <c r="E25" s="12">
        <f>13.45/3</f>
        <v>4.4833333333333334</v>
      </c>
      <c r="F25" s="9"/>
      <c r="G25" s="26">
        <v>44502</v>
      </c>
      <c r="H25" s="10" t="s">
        <v>312</v>
      </c>
    </row>
    <row r="26" spans="1:8" x14ac:dyDescent="0.3">
      <c r="A26" s="9"/>
      <c r="B26" s="16" t="s">
        <v>313</v>
      </c>
      <c r="C26" s="9" t="s">
        <v>8</v>
      </c>
      <c r="D26" s="9">
        <v>1</v>
      </c>
      <c r="E26" s="12">
        <v>14.61</v>
      </c>
      <c r="F26" s="9"/>
      <c r="G26" s="26">
        <v>44519</v>
      </c>
      <c r="H26" s="10" t="s">
        <v>314</v>
      </c>
    </row>
    <row r="27" spans="1:8" x14ac:dyDescent="0.3">
      <c r="A27" s="9"/>
      <c r="B27" s="16" t="s">
        <v>316</v>
      </c>
      <c r="C27" s="9" t="s">
        <v>8</v>
      </c>
      <c r="D27" s="9">
        <v>2</v>
      </c>
      <c r="E27" s="12">
        <f>25.85/2</f>
        <v>12.925000000000001</v>
      </c>
      <c r="F27" s="9"/>
      <c r="G27" s="26">
        <v>44498</v>
      </c>
      <c r="H27" s="10" t="s">
        <v>315</v>
      </c>
    </row>
    <row r="28" spans="1:8" ht="95.25" x14ac:dyDescent="0.3">
      <c r="A28" s="9"/>
      <c r="B28" s="16" t="s">
        <v>318</v>
      </c>
      <c r="C28" s="9" t="s">
        <v>8</v>
      </c>
      <c r="D28" s="9">
        <v>1</v>
      </c>
      <c r="E28" s="12">
        <v>77.989999999999995</v>
      </c>
      <c r="F28" s="9"/>
      <c r="G28" s="26">
        <v>44498</v>
      </c>
      <c r="H28" s="10" t="s">
        <v>317</v>
      </c>
    </row>
    <row r="29" spans="1:8" ht="95.25" x14ac:dyDescent="0.3">
      <c r="A29" s="9"/>
      <c r="B29" s="16" t="s">
        <v>319</v>
      </c>
      <c r="C29" s="9" t="s">
        <v>8</v>
      </c>
      <c r="D29" s="9">
        <v>2</v>
      </c>
      <c r="E29" s="12">
        <v>60.99</v>
      </c>
      <c r="F29" s="9"/>
      <c r="G29" s="9" t="s">
        <v>323</v>
      </c>
      <c r="H29" s="10" t="s">
        <v>320</v>
      </c>
    </row>
    <row r="30" spans="1:8" x14ac:dyDescent="0.3">
      <c r="A30" s="9"/>
      <c r="B30" s="16" t="s">
        <v>321</v>
      </c>
      <c r="C30" s="9" t="s">
        <v>8</v>
      </c>
      <c r="D30" s="9">
        <v>1</v>
      </c>
      <c r="E30" s="12">
        <v>27.82</v>
      </c>
      <c r="F30" s="9"/>
      <c r="G30" s="9" t="s">
        <v>323</v>
      </c>
      <c r="H30" s="10" t="s">
        <v>322</v>
      </c>
    </row>
    <row r="31" spans="1:8" x14ac:dyDescent="0.3">
      <c r="A31" s="9"/>
      <c r="B31" s="16" t="s">
        <v>324</v>
      </c>
      <c r="C31" s="9" t="s">
        <v>8</v>
      </c>
      <c r="D31" s="9">
        <v>1</v>
      </c>
      <c r="E31" s="12">
        <v>40.880000000000003</v>
      </c>
      <c r="F31" s="9"/>
      <c r="G31" s="9" t="s">
        <v>323</v>
      </c>
      <c r="H31" s="10" t="s">
        <v>325</v>
      </c>
    </row>
    <row r="32" spans="1:8" x14ac:dyDescent="0.3">
      <c r="A32" s="9"/>
      <c r="B32" s="16" t="s">
        <v>327</v>
      </c>
      <c r="C32" s="9" t="s">
        <v>8</v>
      </c>
      <c r="D32" s="9">
        <v>1</v>
      </c>
      <c r="E32" s="12">
        <v>51.9</v>
      </c>
      <c r="F32" s="9"/>
      <c r="G32" s="9" t="s">
        <v>323</v>
      </c>
      <c r="H32" s="10" t="s">
        <v>326</v>
      </c>
    </row>
    <row r="33" spans="1:8" ht="32.25" x14ac:dyDescent="0.3">
      <c r="A33" s="9"/>
      <c r="B33" s="16" t="s">
        <v>328</v>
      </c>
      <c r="C33" s="9" t="s">
        <v>8</v>
      </c>
      <c r="D33" s="9">
        <v>1</v>
      </c>
      <c r="E33" s="12">
        <v>49.99</v>
      </c>
      <c r="F33" s="9"/>
      <c r="G33" s="26">
        <v>44494</v>
      </c>
      <c r="H33" s="10" t="s">
        <v>329</v>
      </c>
    </row>
    <row r="34" spans="1:8" ht="32.25" x14ac:dyDescent="0.3">
      <c r="A34" s="9"/>
      <c r="B34" s="16" t="s">
        <v>331</v>
      </c>
      <c r="C34" s="9" t="s">
        <v>8</v>
      </c>
      <c r="D34" s="9">
        <v>1</v>
      </c>
      <c r="E34" s="12">
        <v>29.99</v>
      </c>
      <c r="F34" s="9"/>
      <c r="G34" s="26">
        <v>44494</v>
      </c>
      <c r="H34" s="10" t="s">
        <v>330</v>
      </c>
    </row>
    <row r="35" spans="1:8" x14ac:dyDescent="0.3">
      <c r="A35" s="9"/>
      <c r="B35" s="16" t="s">
        <v>333</v>
      </c>
      <c r="C35" s="9" t="s">
        <v>8</v>
      </c>
      <c r="D35" s="9">
        <v>1</v>
      </c>
      <c r="E35" s="12">
        <f>125.88-E33-E34</f>
        <v>45.899999999999991</v>
      </c>
      <c r="F35" s="9"/>
      <c r="G35" s="26">
        <v>44494</v>
      </c>
      <c r="H35" s="10" t="s">
        <v>332</v>
      </c>
    </row>
    <row r="36" spans="1:8" x14ac:dyDescent="0.3">
      <c r="A36" s="9"/>
      <c r="B36" s="16" t="s">
        <v>335</v>
      </c>
      <c r="C36" s="9" t="s">
        <v>8</v>
      </c>
      <c r="D36" s="9">
        <v>5</v>
      </c>
      <c r="E36" s="12">
        <f>37.77/5</f>
        <v>7.5540000000000003</v>
      </c>
      <c r="F36" s="9"/>
      <c r="G36" s="26">
        <v>44502</v>
      </c>
      <c r="H36" s="10" t="s">
        <v>334</v>
      </c>
    </row>
    <row r="37" spans="1:8" x14ac:dyDescent="0.3">
      <c r="A37" s="9"/>
      <c r="B37" s="16" t="s">
        <v>336</v>
      </c>
      <c r="C37" s="9" t="s">
        <v>8</v>
      </c>
      <c r="D37" s="9">
        <v>6</v>
      </c>
      <c r="E37" s="12">
        <f>76.38/6</f>
        <v>12.729999999999999</v>
      </c>
      <c r="F37" s="9"/>
      <c r="G37" s="26">
        <v>44522</v>
      </c>
      <c r="H37" s="10" t="s">
        <v>337</v>
      </c>
    </row>
    <row r="38" spans="1:8" x14ac:dyDescent="0.3">
      <c r="A38" s="9"/>
      <c r="B38" s="16" t="s">
        <v>339</v>
      </c>
      <c r="C38" s="9" t="s">
        <v>8</v>
      </c>
      <c r="D38" s="9">
        <v>6</v>
      </c>
      <c r="E38" s="12">
        <f>127.69/6</f>
        <v>21.281666666666666</v>
      </c>
      <c r="F38" s="9"/>
      <c r="G38" s="9" t="s">
        <v>323</v>
      </c>
      <c r="H38" s="10" t="s">
        <v>338</v>
      </c>
    </row>
    <row r="39" spans="1:8" x14ac:dyDescent="0.3">
      <c r="A39" s="9"/>
      <c r="B39" s="16" t="s">
        <v>341</v>
      </c>
      <c r="C39" s="9" t="s">
        <v>8</v>
      </c>
      <c r="D39" s="9">
        <v>1</v>
      </c>
      <c r="E39" s="12">
        <v>20.329999999999998</v>
      </c>
      <c r="F39" s="9"/>
      <c r="G39" s="9" t="s">
        <v>323</v>
      </c>
      <c r="H39" s="10" t="s">
        <v>340</v>
      </c>
    </row>
    <row r="40" spans="1:8" x14ac:dyDescent="0.3">
      <c r="A40" s="9"/>
      <c r="B40" s="16" t="s">
        <v>342</v>
      </c>
      <c r="C40" s="9" t="s">
        <v>8</v>
      </c>
      <c r="D40" s="9">
        <v>1</v>
      </c>
      <c r="E40" s="12">
        <v>26.74</v>
      </c>
      <c r="F40" s="9"/>
      <c r="G40" s="9" t="s">
        <v>323</v>
      </c>
      <c r="H40" s="10" t="s">
        <v>343</v>
      </c>
    </row>
    <row r="41" spans="1:8" x14ac:dyDescent="0.3">
      <c r="A41" s="9"/>
      <c r="B41" s="16" t="s">
        <v>345</v>
      </c>
      <c r="C41" s="9" t="s">
        <v>8</v>
      </c>
      <c r="D41" s="9">
        <v>1</v>
      </c>
      <c r="E41" s="12">
        <v>37.450000000000003</v>
      </c>
      <c r="F41" s="9"/>
      <c r="G41" s="9" t="s">
        <v>346</v>
      </c>
      <c r="H41" s="10" t="s">
        <v>344</v>
      </c>
    </row>
    <row r="42" spans="1:8" x14ac:dyDescent="0.3">
      <c r="A42" s="9"/>
      <c r="B42" s="16" t="s">
        <v>347</v>
      </c>
      <c r="C42" s="9" t="s">
        <v>8</v>
      </c>
      <c r="D42" s="9">
        <v>1</v>
      </c>
      <c r="E42" s="12">
        <v>18.989999999999998</v>
      </c>
      <c r="F42" s="9"/>
      <c r="G42" s="9" t="s">
        <v>323</v>
      </c>
      <c r="H42" s="10" t="s">
        <v>348</v>
      </c>
    </row>
    <row r="43" spans="1:8" x14ac:dyDescent="0.3">
      <c r="A43" s="9"/>
      <c r="B43" s="16" t="s">
        <v>350</v>
      </c>
      <c r="C43" s="9" t="s">
        <v>8</v>
      </c>
      <c r="D43" s="9">
        <v>1</v>
      </c>
      <c r="E43" s="12">
        <v>38.5</v>
      </c>
      <c r="F43" s="9"/>
      <c r="G43" s="9" t="s">
        <v>323</v>
      </c>
      <c r="H43" s="10" t="s">
        <v>349</v>
      </c>
    </row>
    <row r="44" spans="1:8" x14ac:dyDescent="0.3">
      <c r="A44" s="9"/>
      <c r="B44" s="16" t="s">
        <v>41</v>
      </c>
      <c r="C44" s="9" t="s">
        <v>8</v>
      </c>
      <c r="D44" s="9">
        <v>10</v>
      </c>
      <c r="E44" s="12">
        <v>13.65</v>
      </c>
      <c r="F44" s="9"/>
      <c r="G44" s="26">
        <v>44515</v>
      </c>
      <c r="H44" s="10" t="s">
        <v>351</v>
      </c>
    </row>
    <row r="45" spans="1:8" ht="32.25" x14ac:dyDescent="0.3">
      <c r="A45" s="9"/>
      <c r="B45" s="16" t="s">
        <v>353</v>
      </c>
      <c r="C45" s="9" t="s">
        <v>8</v>
      </c>
      <c r="D45" s="9">
        <v>4</v>
      </c>
      <c r="E45" s="12">
        <f>58.21/3</f>
        <v>19.403333333333332</v>
      </c>
      <c r="F45" s="9"/>
      <c r="G45" s="9" t="s">
        <v>323</v>
      </c>
      <c r="H45" s="10" t="s">
        <v>352</v>
      </c>
    </row>
    <row r="46" spans="1:8" ht="32.25" x14ac:dyDescent="0.3">
      <c r="A46" s="9"/>
      <c r="B46" s="16" t="s">
        <v>354</v>
      </c>
      <c r="C46" s="9" t="s">
        <v>8</v>
      </c>
      <c r="D46" s="9">
        <v>3</v>
      </c>
      <c r="E46" s="12">
        <f>41.7/3</f>
        <v>13.9</v>
      </c>
      <c r="F46" s="9"/>
      <c r="G46" s="9" t="s">
        <v>323</v>
      </c>
      <c r="H46" s="10" t="s">
        <v>355</v>
      </c>
    </row>
    <row r="47" spans="1:8" x14ac:dyDescent="0.3">
      <c r="A47" s="9"/>
      <c r="B47" s="16" t="s">
        <v>357</v>
      </c>
      <c r="C47" s="9" t="s">
        <v>8</v>
      </c>
      <c r="D47" s="9">
        <v>1</v>
      </c>
      <c r="E47" s="12">
        <v>660.5</v>
      </c>
      <c r="F47" s="9"/>
      <c r="G47" s="26">
        <v>44522</v>
      </c>
      <c r="H47" s="10" t="s">
        <v>356</v>
      </c>
    </row>
    <row r="48" spans="1:8" x14ac:dyDescent="0.3">
      <c r="A48" s="9"/>
      <c r="B48" s="16" t="s">
        <v>358</v>
      </c>
      <c r="C48" s="9" t="s">
        <v>8</v>
      </c>
      <c r="D48" s="9">
        <v>1</v>
      </c>
      <c r="E48" s="12">
        <v>258.94</v>
      </c>
      <c r="F48" s="9"/>
      <c r="G48" s="9" t="s">
        <v>359</v>
      </c>
      <c r="H48" s="10" t="s">
        <v>360</v>
      </c>
    </row>
    <row r="49" spans="1:8" x14ac:dyDescent="0.3">
      <c r="A49" s="9"/>
      <c r="B49" s="16" t="s">
        <v>361</v>
      </c>
      <c r="C49" s="9" t="s">
        <v>8</v>
      </c>
      <c r="D49" s="9">
        <v>1</v>
      </c>
      <c r="E49" s="12">
        <v>7.16</v>
      </c>
      <c r="F49" s="9"/>
      <c r="G49" s="26">
        <v>44510</v>
      </c>
      <c r="H49" s="10" t="s">
        <v>362</v>
      </c>
    </row>
    <row r="50" spans="1:8" x14ac:dyDescent="0.3">
      <c r="A50" s="9"/>
      <c r="B50" s="16" t="s">
        <v>363</v>
      </c>
      <c r="C50" s="9" t="s">
        <v>8</v>
      </c>
      <c r="D50" s="9">
        <v>1</v>
      </c>
      <c r="E50" s="12">
        <v>8.01</v>
      </c>
      <c r="F50" s="9"/>
      <c r="G50" s="26" t="s">
        <v>323</v>
      </c>
      <c r="H50" s="10" t="s">
        <v>366</v>
      </c>
    </row>
    <row r="51" spans="1:8" x14ac:dyDescent="0.3">
      <c r="A51" s="9"/>
      <c r="B51" s="16" t="s">
        <v>365</v>
      </c>
      <c r="C51" s="9" t="s">
        <v>8</v>
      </c>
      <c r="D51" s="9">
        <v>1</v>
      </c>
      <c r="E51" s="12">
        <v>44</v>
      </c>
      <c r="F51" s="9"/>
      <c r="G51" s="26">
        <v>44510</v>
      </c>
      <c r="H51" s="10" t="s">
        <v>364</v>
      </c>
    </row>
    <row r="52" spans="1:8" x14ac:dyDescent="0.3">
      <c r="A52" s="9"/>
      <c r="B52" s="16" t="s">
        <v>368</v>
      </c>
      <c r="C52" s="9" t="s">
        <v>8</v>
      </c>
      <c r="D52" s="9">
        <v>16</v>
      </c>
      <c r="E52" s="12">
        <f>187.46/16</f>
        <v>11.71625</v>
      </c>
      <c r="F52" s="9"/>
      <c r="G52" s="26">
        <v>44497</v>
      </c>
      <c r="H52" s="10" t="s">
        <v>367</v>
      </c>
    </row>
    <row r="53" spans="1:8" x14ac:dyDescent="0.3">
      <c r="A53" s="9"/>
      <c r="B53" s="16" t="s">
        <v>370</v>
      </c>
      <c r="C53" s="9" t="s">
        <v>8</v>
      </c>
      <c r="D53" s="9">
        <v>1</v>
      </c>
      <c r="E53" s="12">
        <v>6.4</v>
      </c>
      <c r="F53" s="9"/>
      <c r="G53" s="9" t="s">
        <v>323</v>
      </c>
      <c r="H53" s="10" t="s">
        <v>369</v>
      </c>
    </row>
    <row r="54" spans="1:8" x14ac:dyDescent="0.3">
      <c r="A54" s="9"/>
      <c r="B54" s="16" t="s">
        <v>371</v>
      </c>
      <c r="C54" s="9" t="s">
        <v>8</v>
      </c>
      <c r="D54" s="9">
        <v>4</v>
      </c>
      <c r="E54" s="12">
        <f>34.63/4</f>
        <v>8.6575000000000006</v>
      </c>
      <c r="F54" s="9"/>
      <c r="G54" s="9" t="s">
        <v>323</v>
      </c>
      <c r="H54" s="10" t="s">
        <v>372</v>
      </c>
    </row>
    <row r="55" spans="1:8" s="31" customFormat="1" ht="32.25" x14ac:dyDescent="0.3">
      <c r="A55" s="27"/>
      <c r="B55" s="28" t="s">
        <v>374</v>
      </c>
      <c r="C55" s="27" t="s">
        <v>8</v>
      </c>
      <c r="D55" s="27">
        <v>4</v>
      </c>
      <c r="E55" s="29">
        <v>8</v>
      </c>
      <c r="F55" s="27"/>
      <c r="G55" s="27" t="s">
        <v>323</v>
      </c>
      <c r="H55" s="30" t="s">
        <v>373</v>
      </c>
    </row>
    <row r="56" spans="1:8" s="31" customFormat="1" ht="32.25" x14ac:dyDescent="0.3">
      <c r="A56" s="27"/>
      <c r="B56" s="28" t="s">
        <v>375</v>
      </c>
      <c r="C56" s="27" t="s">
        <v>8</v>
      </c>
      <c r="D56" s="27">
        <v>4</v>
      </c>
      <c r="E56" s="29">
        <v>9</v>
      </c>
      <c r="F56" s="27"/>
      <c r="G56" s="27" t="s">
        <v>323</v>
      </c>
      <c r="H56" s="30" t="s">
        <v>373</v>
      </c>
    </row>
    <row r="57" spans="1:8" s="31" customFormat="1" x14ac:dyDescent="0.3">
      <c r="A57" s="27"/>
      <c r="B57" s="28" t="s">
        <v>377</v>
      </c>
      <c r="C57" s="27" t="s">
        <v>8</v>
      </c>
      <c r="D57" s="27">
        <v>2</v>
      </c>
      <c r="E57" s="29">
        <v>12.74</v>
      </c>
      <c r="F57" s="27"/>
      <c r="G57" s="27" t="s">
        <v>323</v>
      </c>
      <c r="H57" s="30" t="s">
        <v>376</v>
      </c>
    </row>
    <row r="58" spans="1:8" s="36" customFormat="1" x14ac:dyDescent="0.3">
      <c r="A58" s="32"/>
      <c r="B58" s="33" t="s">
        <v>379</v>
      </c>
      <c r="C58" s="32" t="s">
        <v>8</v>
      </c>
      <c r="D58" s="32">
        <v>4</v>
      </c>
      <c r="E58" s="34">
        <v>3.96</v>
      </c>
      <c r="F58" s="32"/>
      <c r="G58" s="32" t="s">
        <v>323</v>
      </c>
      <c r="H58" s="35" t="s">
        <v>378</v>
      </c>
    </row>
    <row r="59" spans="1:8" s="36" customFormat="1" x14ac:dyDescent="0.3">
      <c r="A59" s="32"/>
      <c r="B59" s="33" t="s">
        <v>381</v>
      </c>
      <c r="C59" s="32" t="s">
        <v>8</v>
      </c>
      <c r="D59" s="32">
        <v>1</v>
      </c>
      <c r="E59" s="34">
        <v>19.27</v>
      </c>
      <c r="F59" s="32"/>
      <c r="G59" s="32" t="s">
        <v>323</v>
      </c>
      <c r="H59" s="35" t="s">
        <v>380</v>
      </c>
    </row>
    <row r="60" spans="1:8" s="36" customFormat="1" x14ac:dyDescent="0.3">
      <c r="A60" s="32"/>
      <c r="B60" s="33" t="s">
        <v>383</v>
      </c>
      <c r="C60" s="32" t="s">
        <v>8</v>
      </c>
      <c r="D60" s="32">
        <v>1</v>
      </c>
      <c r="E60" s="34">
        <v>15.03</v>
      </c>
      <c r="F60" s="32"/>
      <c r="G60" s="32" t="s">
        <v>323</v>
      </c>
      <c r="H60" s="35" t="s">
        <v>382</v>
      </c>
    </row>
    <row r="61" spans="1:8" s="36" customFormat="1" x14ac:dyDescent="0.3">
      <c r="A61" s="32"/>
      <c r="B61" s="33" t="s">
        <v>385</v>
      </c>
      <c r="C61" s="32" t="s">
        <v>8</v>
      </c>
      <c r="D61" s="32">
        <v>2</v>
      </c>
      <c r="E61" s="34">
        <f>11.19</f>
        <v>11.19</v>
      </c>
      <c r="F61" s="32"/>
      <c r="G61" s="32" t="s">
        <v>323</v>
      </c>
      <c r="H61" s="35" t="s">
        <v>384</v>
      </c>
    </row>
    <row r="62" spans="1:8" s="36" customFormat="1" ht="36.75" customHeight="1" x14ac:dyDescent="0.3">
      <c r="A62" s="32"/>
      <c r="B62" s="33" t="s">
        <v>386</v>
      </c>
      <c r="C62" s="32" t="s">
        <v>8</v>
      </c>
      <c r="D62" s="32">
        <v>1</v>
      </c>
      <c r="E62" s="34">
        <v>38.450000000000003</v>
      </c>
      <c r="F62" s="32"/>
      <c r="G62" s="32" t="s">
        <v>323</v>
      </c>
      <c r="H62" s="35" t="s">
        <v>387</v>
      </c>
    </row>
    <row r="63" spans="1:8" s="36" customFormat="1" x14ac:dyDescent="0.3">
      <c r="A63" s="32"/>
      <c r="B63" s="33" t="s">
        <v>389</v>
      </c>
      <c r="C63" s="32" t="s">
        <v>8</v>
      </c>
      <c r="D63" s="32">
        <v>4</v>
      </c>
      <c r="E63" s="34">
        <v>4.6900000000000004</v>
      </c>
      <c r="F63" s="32"/>
      <c r="G63" s="32" t="s">
        <v>323</v>
      </c>
      <c r="H63" s="35" t="s">
        <v>388</v>
      </c>
    </row>
    <row r="64" spans="1:8" s="36" customFormat="1" x14ac:dyDescent="0.3">
      <c r="A64" s="32"/>
      <c r="B64" s="33" t="s">
        <v>390</v>
      </c>
      <c r="C64" s="32" t="s">
        <v>8</v>
      </c>
      <c r="D64" s="32">
        <v>4</v>
      </c>
      <c r="E64" s="34">
        <v>5.53</v>
      </c>
      <c r="F64" s="32"/>
      <c r="G64" s="32" t="s">
        <v>323</v>
      </c>
      <c r="H64" s="35" t="s">
        <v>391</v>
      </c>
    </row>
    <row r="65" spans="1:8" s="36" customFormat="1" x14ac:dyDescent="0.3">
      <c r="A65" s="32"/>
      <c r="B65" s="33" t="s">
        <v>393</v>
      </c>
      <c r="C65" s="32" t="s">
        <v>8</v>
      </c>
      <c r="D65" s="32">
        <v>1</v>
      </c>
      <c r="E65" s="34">
        <v>8.4499999999999993</v>
      </c>
      <c r="F65" s="32"/>
      <c r="G65" s="32" t="s">
        <v>323</v>
      </c>
      <c r="H65" s="35" t="s">
        <v>392</v>
      </c>
    </row>
    <row r="66" spans="1:8" s="36" customFormat="1" ht="32.25" x14ac:dyDescent="0.3">
      <c r="A66" s="32"/>
      <c r="B66" s="33" t="s">
        <v>395</v>
      </c>
      <c r="C66" s="32" t="s">
        <v>8</v>
      </c>
      <c r="D66" s="32">
        <v>1</v>
      </c>
      <c r="E66" s="34">
        <v>61.95</v>
      </c>
      <c r="F66" s="32"/>
      <c r="G66" s="32" t="s">
        <v>323</v>
      </c>
      <c r="H66" s="35" t="s">
        <v>394</v>
      </c>
    </row>
    <row r="67" spans="1:8" s="36" customFormat="1" x14ac:dyDescent="0.3">
      <c r="A67" s="32"/>
      <c r="B67" s="33" t="s">
        <v>396</v>
      </c>
      <c r="C67" s="32" t="s">
        <v>8</v>
      </c>
      <c r="D67" s="32">
        <v>4</v>
      </c>
      <c r="E67" s="34">
        <f>37.24/4</f>
        <v>9.31</v>
      </c>
      <c r="F67" s="32"/>
      <c r="G67" s="32" t="s">
        <v>323</v>
      </c>
      <c r="H67" s="35" t="s">
        <v>397</v>
      </c>
    </row>
    <row r="68" spans="1:8" s="36" customFormat="1" x14ac:dyDescent="0.3">
      <c r="A68" s="32"/>
      <c r="B68" s="33" t="s">
        <v>399</v>
      </c>
      <c r="C68" s="32" t="s">
        <v>8</v>
      </c>
      <c r="D68" s="32">
        <v>1</v>
      </c>
      <c r="E68" s="34">
        <v>9.8699999999999992</v>
      </c>
      <c r="F68" s="32"/>
      <c r="G68" s="32" t="s">
        <v>323</v>
      </c>
      <c r="H68" s="35" t="s">
        <v>398</v>
      </c>
    </row>
    <row r="69" spans="1:8" s="36" customFormat="1" x14ac:dyDescent="0.3">
      <c r="A69" s="32"/>
      <c r="B69" s="33" t="s">
        <v>400</v>
      </c>
      <c r="C69" s="32" t="s">
        <v>8</v>
      </c>
      <c r="D69" s="32">
        <v>1</v>
      </c>
      <c r="E69" s="34">
        <v>10.81</v>
      </c>
      <c r="F69" s="32"/>
      <c r="G69" s="32" t="s">
        <v>323</v>
      </c>
      <c r="H69" s="35" t="s">
        <v>401</v>
      </c>
    </row>
    <row r="70" spans="1:8" s="36" customFormat="1" x14ac:dyDescent="0.3">
      <c r="A70" s="32"/>
      <c r="B70" s="33" t="s">
        <v>403</v>
      </c>
      <c r="C70" s="32" t="s">
        <v>8</v>
      </c>
      <c r="D70" s="32">
        <v>1</v>
      </c>
      <c r="E70" s="34">
        <v>35.25</v>
      </c>
      <c r="F70" s="32"/>
      <c r="G70" s="32" t="s">
        <v>323</v>
      </c>
      <c r="H70" s="35" t="s">
        <v>402</v>
      </c>
    </row>
    <row r="71" spans="1:8" s="36" customFormat="1" x14ac:dyDescent="0.3">
      <c r="A71" s="32"/>
      <c r="B71" s="33" t="s">
        <v>405</v>
      </c>
      <c r="C71" s="32" t="s">
        <v>8</v>
      </c>
      <c r="D71" s="32">
        <v>1</v>
      </c>
      <c r="E71" s="34">
        <v>32.33</v>
      </c>
      <c r="F71" s="32"/>
      <c r="G71" s="32" t="s">
        <v>323</v>
      </c>
      <c r="H71" s="35" t="s">
        <v>404</v>
      </c>
    </row>
    <row r="72" spans="1:8" s="36" customFormat="1" x14ac:dyDescent="0.3">
      <c r="A72" s="32"/>
      <c r="B72" s="33" t="s">
        <v>407</v>
      </c>
      <c r="C72" s="32" t="s">
        <v>8</v>
      </c>
      <c r="D72" s="32">
        <v>3</v>
      </c>
      <c r="E72" s="34">
        <f>5.61/3</f>
        <v>1.87</v>
      </c>
      <c r="F72" s="32"/>
      <c r="G72" s="32" t="s">
        <v>323</v>
      </c>
      <c r="H72" s="35" t="s">
        <v>406</v>
      </c>
    </row>
    <row r="73" spans="1:8" s="36" customFormat="1" x14ac:dyDescent="0.3">
      <c r="A73" s="32"/>
      <c r="B73" s="33" t="s">
        <v>409</v>
      </c>
      <c r="C73" s="32" t="s">
        <v>8</v>
      </c>
      <c r="D73" s="32">
        <v>1</v>
      </c>
      <c r="E73" s="34">
        <v>28.19</v>
      </c>
      <c r="F73" s="32"/>
      <c r="G73" s="32" t="s">
        <v>323</v>
      </c>
      <c r="H73" s="35" t="s">
        <v>408</v>
      </c>
    </row>
    <row r="74" spans="1:8" s="31" customFormat="1" x14ac:dyDescent="0.3">
      <c r="A74" s="27"/>
      <c r="B74" s="28" t="s">
        <v>410</v>
      </c>
      <c r="C74" s="27" t="s">
        <v>8</v>
      </c>
      <c r="D74" s="27">
        <v>3</v>
      </c>
      <c r="E74" s="29">
        <v>89.99</v>
      </c>
      <c r="F74" s="27"/>
      <c r="G74" s="27" t="s">
        <v>323</v>
      </c>
      <c r="H74" s="30" t="s">
        <v>411</v>
      </c>
    </row>
    <row r="75" spans="1:8" s="31" customFormat="1" x14ac:dyDescent="0.3">
      <c r="A75" s="27"/>
      <c r="B75" s="28" t="s">
        <v>412</v>
      </c>
      <c r="C75" s="27" t="s">
        <v>8</v>
      </c>
      <c r="D75" s="27">
        <v>3</v>
      </c>
      <c r="E75" s="29">
        <v>64.95</v>
      </c>
      <c r="F75" s="27"/>
      <c r="G75" s="27" t="s">
        <v>323</v>
      </c>
      <c r="H75" s="30" t="s">
        <v>413</v>
      </c>
    </row>
    <row r="76" spans="1:8" s="31" customFormat="1" x14ac:dyDescent="0.3">
      <c r="A76" s="27"/>
      <c r="B76" s="28" t="s">
        <v>415</v>
      </c>
      <c r="C76" s="27" t="s">
        <v>8</v>
      </c>
      <c r="D76" s="27">
        <v>2</v>
      </c>
      <c r="E76" s="29">
        <v>89.99</v>
      </c>
      <c r="F76" s="27"/>
      <c r="G76" s="27" t="s">
        <v>323</v>
      </c>
      <c r="H76" s="30" t="s">
        <v>414</v>
      </c>
    </row>
    <row r="77" spans="1:8" s="31" customFormat="1" x14ac:dyDescent="0.3">
      <c r="A77" s="27"/>
      <c r="B77" s="28" t="s">
        <v>417</v>
      </c>
      <c r="C77" s="27" t="s">
        <v>8</v>
      </c>
      <c r="D77" s="27">
        <v>2</v>
      </c>
      <c r="E77" s="29">
        <v>30.77</v>
      </c>
      <c r="F77" s="27"/>
      <c r="G77" s="27" t="s">
        <v>323</v>
      </c>
      <c r="H77" s="30" t="s">
        <v>416</v>
      </c>
    </row>
    <row r="78" spans="1:8" s="31" customFormat="1" x14ac:dyDescent="0.3">
      <c r="A78" s="27"/>
      <c r="B78" s="28" t="s">
        <v>419</v>
      </c>
      <c r="C78" s="27" t="s">
        <v>8</v>
      </c>
      <c r="D78" s="27">
        <v>1</v>
      </c>
      <c r="E78" s="29">
        <v>21.81</v>
      </c>
      <c r="F78" s="27"/>
      <c r="G78" s="27" t="s">
        <v>323</v>
      </c>
      <c r="H78" s="30" t="s">
        <v>418</v>
      </c>
    </row>
    <row r="79" spans="1:8" ht="32.25" x14ac:dyDescent="0.3">
      <c r="A79" s="9"/>
      <c r="B79" s="16" t="s">
        <v>421</v>
      </c>
      <c r="C79" s="9" t="s">
        <v>8</v>
      </c>
      <c r="D79" s="9">
        <v>1</v>
      </c>
      <c r="E79" s="12">
        <v>25.63</v>
      </c>
      <c r="F79" s="9"/>
      <c r="G79" s="26">
        <v>44523</v>
      </c>
      <c r="H79" s="10" t="s">
        <v>420</v>
      </c>
    </row>
    <row r="80" spans="1:8" x14ac:dyDescent="0.3">
      <c r="A80" s="9"/>
      <c r="B80" s="16" t="s">
        <v>423</v>
      </c>
      <c r="C80" s="9" t="s">
        <v>8</v>
      </c>
      <c r="D80" s="9">
        <v>2</v>
      </c>
      <c r="E80" s="12">
        <f>22.58/2</f>
        <v>11.29</v>
      </c>
      <c r="F80" s="9"/>
      <c r="G80" s="26">
        <v>44503</v>
      </c>
      <c r="H80" s="10" t="s">
        <v>422</v>
      </c>
    </row>
    <row r="81" spans="1:8" ht="32.25" x14ac:dyDescent="0.3">
      <c r="A81" s="9"/>
      <c r="B81" s="16" t="s">
        <v>425</v>
      </c>
      <c r="C81" s="9" t="s">
        <v>8</v>
      </c>
      <c r="D81" s="9">
        <v>2</v>
      </c>
      <c r="E81" s="12">
        <v>19.97</v>
      </c>
      <c r="F81" s="9"/>
      <c r="G81" s="9" t="s">
        <v>323</v>
      </c>
      <c r="H81" s="10" t="s">
        <v>424</v>
      </c>
    </row>
    <row r="82" spans="1:8" ht="32.25" x14ac:dyDescent="0.3">
      <c r="A82" s="9"/>
      <c r="B82" s="16" t="s">
        <v>425</v>
      </c>
      <c r="C82" s="9" t="s">
        <v>8</v>
      </c>
      <c r="D82" s="9">
        <v>8</v>
      </c>
      <c r="E82" s="12">
        <v>19.97</v>
      </c>
      <c r="F82" s="9"/>
      <c r="G82" s="9" t="s">
        <v>323</v>
      </c>
      <c r="H82" s="10" t="s">
        <v>424</v>
      </c>
    </row>
    <row r="83" spans="1:8" x14ac:dyDescent="0.3">
      <c r="A83" s="9"/>
      <c r="B83" s="16" t="s">
        <v>427</v>
      </c>
      <c r="C83" s="9" t="s">
        <v>8</v>
      </c>
      <c r="D83" s="9">
        <v>9</v>
      </c>
      <c r="E83" s="12">
        <f>125.09/9</f>
        <v>13.898888888888889</v>
      </c>
      <c r="F83" s="9"/>
      <c r="G83" s="9" t="s">
        <v>323</v>
      </c>
      <c r="H83" s="10" t="s">
        <v>426</v>
      </c>
    </row>
    <row r="84" spans="1:8" s="31" customFormat="1" ht="32.25" x14ac:dyDescent="0.3">
      <c r="A84" s="27"/>
      <c r="B84" s="28" t="s">
        <v>429</v>
      </c>
      <c r="C84" s="27" t="s">
        <v>8</v>
      </c>
      <c r="D84" s="27">
        <v>2</v>
      </c>
      <c r="E84" s="29">
        <v>179.99</v>
      </c>
      <c r="F84" s="27"/>
      <c r="G84" s="27" t="s">
        <v>323</v>
      </c>
      <c r="H84" s="30" t="s">
        <v>428</v>
      </c>
    </row>
    <row r="85" spans="1:8" s="31" customFormat="1" x14ac:dyDescent="0.3">
      <c r="A85" s="27"/>
      <c r="B85" s="28" t="s">
        <v>430</v>
      </c>
      <c r="C85" s="27" t="s">
        <v>8</v>
      </c>
      <c r="D85" s="27">
        <v>2</v>
      </c>
      <c r="E85" s="29">
        <v>159.99</v>
      </c>
      <c r="F85" s="27"/>
      <c r="G85" s="27" t="s">
        <v>323</v>
      </c>
      <c r="H85" s="30" t="s">
        <v>431</v>
      </c>
    </row>
    <row r="86" spans="1:8" s="31" customFormat="1" ht="32.25" x14ac:dyDescent="0.3">
      <c r="A86" s="27"/>
      <c r="B86" s="28" t="s">
        <v>433</v>
      </c>
      <c r="C86" s="27" t="s">
        <v>8</v>
      </c>
      <c r="D86" s="27">
        <v>4</v>
      </c>
      <c r="E86" s="29">
        <f>44.92/4</f>
        <v>11.23</v>
      </c>
      <c r="F86" s="27"/>
      <c r="G86" s="27" t="s">
        <v>323</v>
      </c>
      <c r="H86" s="30" t="s">
        <v>432</v>
      </c>
    </row>
    <row r="87" spans="1:8" x14ac:dyDescent="0.3">
      <c r="A87" s="9"/>
      <c r="B87" s="16" t="s">
        <v>434</v>
      </c>
      <c r="C87" s="9" t="s">
        <v>8</v>
      </c>
      <c r="D87" s="9">
        <v>5</v>
      </c>
      <c r="E87" s="12">
        <f>35.1/5</f>
        <v>7.0200000000000005</v>
      </c>
      <c r="F87" s="9"/>
      <c r="G87" s="9" t="s">
        <v>323</v>
      </c>
      <c r="H87" s="10" t="s">
        <v>435</v>
      </c>
    </row>
    <row r="88" spans="1:8" x14ac:dyDescent="0.3">
      <c r="A88" s="9"/>
      <c r="B88" s="16" t="s">
        <v>437</v>
      </c>
      <c r="C88" s="9" t="s">
        <v>8</v>
      </c>
      <c r="D88" s="9">
        <v>12</v>
      </c>
      <c r="E88" s="12">
        <f>2+7.16</f>
        <v>9.16</v>
      </c>
      <c r="F88" s="9"/>
      <c r="G88" s="9" t="s">
        <v>323</v>
      </c>
      <c r="H88" s="10" t="s">
        <v>436</v>
      </c>
    </row>
    <row r="89" spans="1:8" x14ac:dyDescent="0.3">
      <c r="A89" s="9"/>
      <c r="B89" s="16" t="s">
        <v>438</v>
      </c>
      <c r="C89" s="9" t="s">
        <v>8</v>
      </c>
      <c r="D89" s="9">
        <v>1</v>
      </c>
      <c r="E89" s="12">
        <f>6.08+2</f>
        <v>8.08</v>
      </c>
      <c r="F89" s="9"/>
      <c r="G89" s="9" t="s">
        <v>323</v>
      </c>
      <c r="H89" s="10" t="s">
        <v>439</v>
      </c>
    </row>
    <row r="90" spans="1:8" x14ac:dyDescent="0.3">
      <c r="A90" s="9"/>
      <c r="B90" s="16" t="s">
        <v>441</v>
      </c>
      <c r="C90" s="9" t="s">
        <v>8</v>
      </c>
      <c r="D90" s="9">
        <v>2</v>
      </c>
      <c r="E90" s="12">
        <f>26.64/2</f>
        <v>13.32</v>
      </c>
      <c r="F90" s="9"/>
      <c r="G90" s="9" t="s">
        <v>323</v>
      </c>
      <c r="H90" s="10" t="s">
        <v>440</v>
      </c>
    </row>
    <row r="91" spans="1:8" ht="32.25" x14ac:dyDescent="0.3">
      <c r="A91" s="9"/>
      <c r="B91" s="16" t="s">
        <v>444</v>
      </c>
      <c r="C91" s="9" t="s">
        <v>8</v>
      </c>
      <c r="D91" s="9">
        <v>10</v>
      </c>
      <c r="E91" s="12">
        <v>19.899999999999999</v>
      </c>
      <c r="F91" s="9"/>
      <c r="G91" s="9" t="s">
        <v>323</v>
      </c>
      <c r="H91" s="10" t="s">
        <v>442</v>
      </c>
    </row>
    <row r="92" spans="1:8" ht="32.25" x14ac:dyDescent="0.3">
      <c r="A92" s="9"/>
      <c r="B92" s="16" t="s">
        <v>445</v>
      </c>
      <c r="C92" s="9" t="s">
        <v>8</v>
      </c>
      <c r="D92" s="9">
        <v>10</v>
      </c>
      <c r="E92" s="12">
        <v>19.899999999999999</v>
      </c>
      <c r="F92" s="9"/>
      <c r="G92" s="9" t="s">
        <v>323</v>
      </c>
      <c r="H92" s="10" t="s">
        <v>442</v>
      </c>
    </row>
    <row r="93" spans="1:8" ht="32.25" x14ac:dyDescent="0.3">
      <c r="A93" s="9"/>
      <c r="B93" s="16" t="s">
        <v>443</v>
      </c>
      <c r="C93" s="9" t="s">
        <v>8</v>
      </c>
      <c r="D93" s="9">
        <v>10</v>
      </c>
      <c r="E93" s="12">
        <v>19.899999999999999</v>
      </c>
      <c r="F93" s="9"/>
      <c r="G93" s="9" t="s">
        <v>323</v>
      </c>
      <c r="H93" s="10" t="s">
        <v>442</v>
      </c>
    </row>
    <row r="94" spans="1:8" x14ac:dyDescent="0.3">
      <c r="A94" s="9"/>
      <c r="B94" s="16" t="s">
        <v>447</v>
      </c>
      <c r="C94" s="9" t="s">
        <v>8</v>
      </c>
      <c r="D94" s="9">
        <v>15</v>
      </c>
      <c r="E94" s="12">
        <f>201.15/15</f>
        <v>13.41</v>
      </c>
      <c r="F94" s="9"/>
      <c r="G94" s="9" t="s">
        <v>323</v>
      </c>
      <c r="H94" s="10" t="s">
        <v>446</v>
      </c>
    </row>
    <row r="95" spans="1:8" ht="32.25" x14ac:dyDescent="0.3">
      <c r="A95" s="9"/>
      <c r="B95" s="16" t="s">
        <v>449</v>
      </c>
      <c r="C95" s="9" t="s">
        <v>8</v>
      </c>
      <c r="D95" s="9">
        <v>1</v>
      </c>
      <c r="E95" s="12">
        <v>14.99</v>
      </c>
      <c r="F95" s="9"/>
      <c r="G95" s="9" t="s">
        <v>323</v>
      </c>
      <c r="H95" s="10" t="s">
        <v>448</v>
      </c>
    </row>
    <row r="96" spans="1:8" s="36" customFormat="1" x14ac:dyDescent="0.3">
      <c r="A96" s="32"/>
      <c r="B96" s="33" t="s">
        <v>451</v>
      </c>
      <c r="C96" s="32" t="s">
        <v>8</v>
      </c>
      <c r="D96" s="32">
        <v>2</v>
      </c>
      <c r="E96" s="34">
        <v>11.5</v>
      </c>
      <c r="F96" s="32"/>
      <c r="G96" s="32" t="s">
        <v>323</v>
      </c>
      <c r="H96" s="35" t="s">
        <v>450</v>
      </c>
    </row>
    <row r="97" spans="1:8" x14ac:dyDescent="0.3">
      <c r="A97" s="9"/>
      <c r="B97" s="16" t="s">
        <v>313</v>
      </c>
      <c r="C97" s="9" t="s">
        <v>8</v>
      </c>
      <c r="D97" s="9">
        <v>1</v>
      </c>
      <c r="E97" s="12">
        <v>14.61</v>
      </c>
      <c r="F97" s="9"/>
      <c r="G97" s="26" t="s">
        <v>323</v>
      </c>
      <c r="H97" s="10" t="s">
        <v>314</v>
      </c>
    </row>
    <row r="98" spans="1:8" x14ac:dyDescent="0.3">
      <c r="A98" s="9"/>
      <c r="B98" s="16" t="s">
        <v>453</v>
      </c>
      <c r="C98" s="9" t="s">
        <v>8</v>
      </c>
      <c r="D98" s="9">
        <v>6</v>
      </c>
      <c r="E98" s="12">
        <f>31.38/6</f>
        <v>5.2299999999999995</v>
      </c>
      <c r="F98" s="9"/>
      <c r="G98" s="9" t="s">
        <v>323</v>
      </c>
      <c r="H98" s="10" t="s">
        <v>452</v>
      </c>
    </row>
    <row r="99" spans="1:8" x14ac:dyDescent="0.3">
      <c r="A99" s="9"/>
      <c r="B99" s="16" t="s">
        <v>307</v>
      </c>
      <c r="C99" s="9" t="s">
        <v>8</v>
      </c>
      <c r="D99" s="9">
        <v>2</v>
      </c>
      <c r="E99" s="12">
        <f>26.62/2</f>
        <v>13.31</v>
      </c>
      <c r="F99" s="9"/>
      <c r="G99" s="9" t="s">
        <v>323</v>
      </c>
      <c r="H99" s="10" t="s">
        <v>308</v>
      </c>
    </row>
    <row r="100" spans="1:8" x14ac:dyDescent="0.3">
      <c r="A100" s="9"/>
      <c r="B100" s="16" t="s">
        <v>454</v>
      </c>
      <c r="C100" s="9" t="s">
        <v>8</v>
      </c>
      <c r="D100" s="9">
        <v>5</v>
      </c>
      <c r="E100" s="12">
        <v>6.45</v>
      </c>
      <c r="F100" s="9"/>
      <c r="G100" s="9" t="s">
        <v>323</v>
      </c>
      <c r="H100" s="10" t="s">
        <v>455</v>
      </c>
    </row>
    <row r="101" spans="1:8" x14ac:dyDescent="0.3">
      <c r="A101" s="9"/>
      <c r="B101" s="16" t="s">
        <v>457</v>
      </c>
      <c r="C101" s="9" t="s">
        <v>8</v>
      </c>
      <c r="D101" s="9">
        <v>6</v>
      </c>
      <c r="E101" s="12">
        <f>30.75/6</f>
        <v>5.125</v>
      </c>
      <c r="F101" s="9"/>
      <c r="G101" s="9" t="s">
        <v>323</v>
      </c>
      <c r="H101" s="10" t="s">
        <v>456</v>
      </c>
    </row>
    <row r="102" spans="1:8" x14ac:dyDescent="0.3">
      <c r="A102" s="9"/>
      <c r="B102" s="16" t="s">
        <v>460</v>
      </c>
      <c r="C102" s="9" t="s">
        <v>8</v>
      </c>
      <c r="D102" s="9">
        <v>2</v>
      </c>
      <c r="E102" s="12">
        <f>57.76/2</f>
        <v>28.88</v>
      </c>
      <c r="F102" s="9"/>
      <c r="G102" s="9" t="s">
        <v>323</v>
      </c>
      <c r="H102" s="10" t="s">
        <v>458</v>
      </c>
    </row>
    <row r="103" spans="1:8" x14ac:dyDescent="0.3">
      <c r="A103" s="9"/>
      <c r="B103" s="16" t="s">
        <v>460</v>
      </c>
      <c r="C103" s="9" t="s">
        <v>8</v>
      </c>
      <c r="D103" s="9">
        <v>1</v>
      </c>
      <c r="E103" s="12">
        <v>48.25</v>
      </c>
      <c r="F103" s="9"/>
      <c r="G103" s="9" t="s">
        <v>323</v>
      </c>
      <c r="H103" s="10" t="s">
        <v>459</v>
      </c>
    </row>
    <row r="104" spans="1:8" s="36" customFormat="1" x14ac:dyDescent="0.3">
      <c r="A104" s="32"/>
      <c r="B104" s="33" t="s">
        <v>462</v>
      </c>
      <c r="C104" s="32" t="s">
        <v>8</v>
      </c>
      <c r="D104" s="32">
        <v>1</v>
      </c>
      <c r="E104" s="34">
        <v>4.5</v>
      </c>
      <c r="F104" s="32"/>
      <c r="G104" s="32" t="s">
        <v>323</v>
      </c>
      <c r="H104" s="35" t="s">
        <v>461</v>
      </c>
    </row>
    <row r="105" spans="1:8" s="36" customFormat="1" ht="32.25" x14ac:dyDescent="0.3">
      <c r="A105" s="32"/>
      <c r="B105" s="33" t="s">
        <v>464</v>
      </c>
      <c r="C105" s="32" t="s">
        <v>8</v>
      </c>
      <c r="D105" s="32">
        <v>1</v>
      </c>
      <c r="E105" s="34">
        <v>79.180000000000007</v>
      </c>
      <c r="F105" s="32"/>
      <c r="G105" s="32" t="s">
        <v>323</v>
      </c>
      <c r="H105" s="35" t="s">
        <v>463</v>
      </c>
    </row>
    <row r="106" spans="1:8" s="36" customFormat="1" x14ac:dyDescent="0.3">
      <c r="A106" s="32"/>
      <c r="B106" s="33" t="s">
        <v>466</v>
      </c>
      <c r="C106" s="32" t="s">
        <v>8</v>
      </c>
      <c r="D106" s="32">
        <v>1</v>
      </c>
      <c r="E106" s="34">
        <v>44</v>
      </c>
      <c r="F106" s="32"/>
      <c r="G106" s="32" t="s">
        <v>323</v>
      </c>
      <c r="H106" s="35" t="s">
        <v>465</v>
      </c>
    </row>
    <row r="107" spans="1:8" s="36" customFormat="1" x14ac:dyDescent="0.3">
      <c r="A107" s="32"/>
      <c r="B107" s="33" t="s">
        <v>468</v>
      </c>
      <c r="C107" s="32" t="s">
        <v>8</v>
      </c>
      <c r="D107" s="32">
        <v>1</v>
      </c>
      <c r="E107" s="34">
        <v>44</v>
      </c>
      <c r="F107" s="32"/>
      <c r="G107" s="32" t="s">
        <v>323</v>
      </c>
      <c r="H107" s="35" t="s">
        <v>467</v>
      </c>
    </row>
    <row r="108" spans="1:8" s="36" customFormat="1" x14ac:dyDescent="0.3">
      <c r="A108" s="32"/>
      <c r="B108" s="33" t="s">
        <v>470</v>
      </c>
      <c r="C108" s="32" t="s">
        <v>8</v>
      </c>
      <c r="D108" s="32">
        <v>1</v>
      </c>
      <c r="E108" s="34">
        <v>44</v>
      </c>
      <c r="F108" s="32"/>
      <c r="G108" s="32" t="s">
        <v>323</v>
      </c>
      <c r="H108" s="35" t="s">
        <v>469</v>
      </c>
    </row>
    <row r="109" spans="1:8" s="36" customFormat="1" x14ac:dyDescent="0.3">
      <c r="A109" s="32"/>
      <c r="B109" s="33" t="s">
        <v>472</v>
      </c>
      <c r="C109" s="32" t="s">
        <v>8</v>
      </c>
      <c r="D109" s="32">
        <v>1</v>
      </c>
      <c r="E109" s="34">
        <v>44</v>
      </c>
      <c r="F109" s="32"/>
      <c r="G109" s="32" t="s">
        <v>323</v>
      </c>
      <c r="H109" s="35" t="s">
        <v>471</v>
      </c>
    </row>
    <row r="110" spans="1:8" s="36" customFormat="1" ht="32.25" x14ac:dyDescent="0.3">
      <c r="A110" s="32"/>
      <c r="B110" s="33" t="s">
        <v>474</v>
      </c>
      <c r="C110" s="32" t="s">
        <v>8</v>
      </c>
      <c r="D110" s="32">
        <v>2</v>
      </c>
      <c r="E110" s="34">
        <f>19.26/2</f>
        <v>9.6300000000000008</v>
      </c>
      <c r="F110" s="32"/>
      <c r="G110" s="32" t="s">
        <v>323</v>
      </c>
      <c r="H110" s="35" t="s">
        <v>473</v>
      </c>
    </row>
    <row r="111" spans="1:8" s="36" customFormat="1" ht="32.25" x14ac:dyDescent="0.3">
      <c r="A111" s="32"/>
      <c r="B111" s="33" t="s">
        <v>475</v>
      </c>
      <c r="C111" s="32" t="s">
        <v>8</v>
      </c>
      <c r="D111" s="32">
        <v>3</v>
      </c>
      <c r="E111" s="34">
        <f>33.11/3</f>
        <v>11.036666666666667</v>
      </c>
      <c r="F111" s="32"/>
      <c r="G111" s="32" t="s">
        <v>323</v>
      </c>
      <c r="H111" s="35" t="s">
        <v>476</v>
      </c>
    </row>
    <row r="112" spans="1:8" s="36" customFormat="1" x14ac:dyDescent="0.3">
      <c r="A112" s="32"/>
      <c r="B112" s="33" t="s">
        <v>477</v>
      </c>
      <c r="C112" s="32" t="s">
        <v>8</v>
      </c>
      <c r="D112" s="32">
        <v>4</v>
      </c>
      <c r="E112" s="34">
        <f>46.55/4</f>
        <v>11.637499999999999</v>
      </c>
      <c r="F112" s="32"/>
      <c r="G112" s="32" t="s">
        <v>323</v>
      </c>
      <c r="H112" s="35" t="s">
        <v>478</v>
      </c>
    </row>
    <row r="113" spans="1:8" s="36" customFormat="1" ht="32.25" x14ac:dyDescent="0.3">
      <c r="A113" s="32"/>
      <c r="B113" s="33" t="s">
        <v>304</v>
      </c>
      <c r="C113" s="32" t="s">
        <v>8</v>
      </c>
      <c r="D113" s="32">
        <v>3</v>
      </c>
      <c r="E113" s="34">
        <f>23.18/3</f>
        <v>7.7266666666666666</v>
      </c>
      <c r="F113" s="32"/>
      <c r="G113" s="32" t="s">
        <v>323</v>
      </c>
      <c r="H113" s="35" t="s">
        <v>303</v>
      </c>
    </row>
    <row r="114" spans="1:8" s="36" customFormat="1" x14ac:dyDescent="0.3">
      <c r="A114" s="32"/>
      <c r="B114" s="33" t="s">
        <v>480</v>
      </c>
      <c r="C114" s="32" t="s">
        <v>8</v>
      </c>
      <c r="D114" s="32">
        <v>2</v>
      </c>
      <c r="E114" s="34">
        <f>10.76/2</f>
        <v>5.38</v>
      </c>
      <c r="F114" s="32"/>
      <c r="G114" s="32" t="s">
        <v>323</v>
      </c>
      <c r="H114" s="35" t="s">
        <v>479</v>
      </c>
    </row>
    <row r="115" spans="1:8" s="36" customFormat="1" x14ac:dyDescent="0.3">
      <c r="A115" s="32"/>
      <c r="B115" s="33" t="s">
        <v>482</v>
      </c>
      <c r="C115" s="32" t="s">
        <v>8</v>
      </c>
      <c r="D115" s="32">
        <v>2</v>
      </c>
      <c r="E115" s="34">
        <v>29</v>
      </c>
      <c r="F115" s="32"/>
      <c r="G115" s="32" t="s">
        <v>323</v>
      </c>
      <c r="H115" s="35" t="s">
        <v>481</v>
      </c>
    </row>
    <row r="116" spans="1:8" s="36" customFormat="1" x14ac:dyDescent="0.3">
      <c r="A116" s="32"/>
      <c r="B116" s="33" t="s">
        <v>484</v>
      </c>
      <c r="C116" s="32" t="s">
        <v>8</v>
      </c>
      <c r="D116" s="32">
        <v>2</v>
      </c>
      <c r="E116" s="34">
        <f>(74.47-D115*E115)/2</f>
        <v>8.2349999999999994</v>
      </c>
      <c r="F116" s="32"/>
      <c r="G116" s="32" t="s">
        <v>323</v>
      </c>
      <c r="H116" s="35" t="s">
        <v>483</v>
      </c>
    </row>
    <row r="117" spans="1:8" s="36" customFormat="1" x14ac:dyDescent="0.3">
      <c r="A117" s="32"/>
      <c r="B117" s="33" t="s">
        <v>485</v>
      </c>
      <c r="C117" s="32" t="s">
        <v>8</v>
      </c>
      <c r="D117" s="32">
        <v>1</v>
      </c>
      <c r="E117" s="34">
        <v>8.98</v>
      </c>
      <c r="F117" s="32"/>
      <c r="G117" s="32" t="s">
        <v>323</v>
      </c>
      <c r="H117" s="35" t="s">
        <v>486</v>
      </c>
    </row>
    <row r="118" spans="1:8" s="36" customFormat="1" x14ac:dyDescent="0.3">
      <c r="A118" s="32"/>
      <c r="B118" s="33" t="s">
        <v>488</v>
      </c>
      <c r="C118" s="32" t="s">
        <v>8</v>
      </c>
      <c r="D118" s="32">
        <v>2</v>
      </c>
      <c r="E118" s="34">
        <f>63.93/2</f>
        <v>31.965</v>
      </c>
      <c r="F118" s="32"/>
      <c r="G118" s="32" t="s">
        <v>323</v>
      </c>
      <c r="H118" s="35" t="s">
        <v>487</v>
      </c>
    </row>
    <row r="119" spans="1:8" s="36" customFormat="1" x14ac:dyDescent="0.3">
      <c r="A119" s="32"/>
      <c r="B119" s="33" t="s">
        <v>489</v>
      </c>
      <c r="C119" s="32" t="s">
        <v>8</v>
      </c>
      <c r="D119" s="32">
        <v>1</v>
      </c>
      <c r="E119" s="34">
        <v>14</v>
      </c>
      <c r="F119" s="32"/>
      <c r="G119" s="32" t="s">
        <v>323</v>
      </c>
      <c r="H119" s="35" t="s">
        <v>490</v>
      </c>
    </row>
    <row r="120" spans="1:8" s="36" customFormat="1" x14ac:dyDescent="0.3">
      <c r="A120" s="32"/>
      <c r="B120" s="33" t="s">
        <v>491</v>
      </c>
      <c r="C120" s="32" t="s">
        <v>8</v>
      </c>
      <c r="D120" s="32">
        <v>3</v>
      </c>
      <c r="E120" s="34">
        <f>(53.21-14)/3</f>
        <v>13.07</v>
      </c>
      <c r="F120" s="32"/>
      <c r="G120" s="32" t="s">
        <v>323</v>
      </c>
      <c r="H120" s="35" t="s">
        <v>492</v>
      </c>
    </row>
    <row r="121" spans="1:8" s="36" customFormat="1" x14ac:dyDescent="0.3">
      <c r="A121" s="32"/>
      <c r="B121" s="33" t="s">
        <v>494</v>
      </c>
      <c r="C121" s="32" t="s">
        <v>8</v>
      </c>
      <c r="D121" s="32">
        <v>2</v>
      </c>
      <c r="E121" s="34">
        <v>9.5</v>
      </c>
      <c r="F121" s="32"/>
      <c r="G121" s="32" t="s">
        <v>323</v>
      </c>
      <c r="H121" s="35" t="s">
        <v>493</v>
      </c>
    </row>
    <row r="122" spans="1:8" s="36" customFormat="1" x14ac:dyDescent="0.3">
      <c r="A122" s="32"/>
      <c r="B122" s="33" t="s">
        <v>496</v>
      </c>
      <c r="C122" s="32" t="s">
        <v>8</v>
      </c>
      <c r="D122" s="32">
        <v>1</v>
      </c>
      <c r="E122" s="34">
        <f>(35.03-19)</f>
        <v>16.03</v>
      </c>
      <c r="F122" s="32"/>
      <c r="G122" s="32" t="s">
        <v>323</v>
      </c>
      <c r="H122" s="35" t="s">
        <v>495</v>
      </c>
    </row>
    <row r="123" spans="1:8" s="36" customFormat="1" x14ac:dyDescent="0.3">
      <c r="A123" s="32"/>
      <c r="B123" s="33" t="s">
        <v>497</v>
      </c>
      <c r="C123" s="32" t="s">
        <v>8</v>
      </c>
      <c r="D123" s="32">
        <v>1</v>
      </c>
      <c r="E123" s="34">
        <v>36.92</v>
      </c>
      <c r="F123" s="32"/>
      <c r="G123" s="32" t="s">
        <v>323</v>
      </c>
      <c r="H123" s="35" t="s">
        <v>498</v>
      </c>
    </row>
    <row r="124" spans="1:8" x14ac:dyDescent="0.3">
      <c r="A124" s="9"/>
      <c r="B124" s="16" t="s">
        <v>500</v>
      </c>
      <c r="C124" s="9" t="s">
        <v>8</v>
      </c>
      <c r="D124" s="9">
        <v>4</v>
      </c>
      <c r="E124" s="12">
        <f>24.01/4</f>
        <v>6.0025000000000004</v>
      </c>
      <c r="F124" s="9"/>
      <c r="G124" s="9" t="s">
        <v>323</v>
      </c>
      <c r="H124" s="10" t="s">
        <v>499</v>
      </c>
    </row>
    <row r="125" spans="1:8" x14ac:dyDescent="0.3">
      <c r="A125" s="9"/>
      <c r="B125" s="16" t="s">
        <v>502</v>
      </c>
      <c r="C125" s="9" t="s">
        <v>8</v>
      </c>
      <c r="D125" s="9">
        <v>5</v>
      </c>
      <c r="E125" s="12">
        <f>30.98/5</f>
        <v>6.1959999999999997</v>
      </c>
      <c r="F125" s="9"/>
      <c r="G125" s="9" t="s">
        <v>323</v>
      </c>
      <c r="H125" s="10" t="s">
        <v>501</v>
      </c>
    </row>
    <row r="126" spans="1:8" x14ac:dyDescent="0.3">
      <c r="A126" s="9"/>
      <c r="B126" s="16" t="s">
        <v>504</v>
      </c>
      <c r="C126" s="9" t="s">
        <v>8</v>
      </c>
      <c r="D126" s="9">
        <v>5</v>
      </c>
      <c r="E126" s="12">
        <f>39.27/5</f>
        <v>7.854000000000001</v>
      </c>
      <c r="F126" s="9"/>
      <c r="G126" s="9" t="s">
        <v>323</v>
      </c>
      <c r="H126" s="10" t="s">
        <v>503</v>
      </c>
    </row>
    <row r="127" spans="1:8" x14ac:dyDescent="0.3">
      <c r="A127" s="9"/>
      <c r="B127" s="16" t="s">
        <v>506</v>
      </c>
      <c r="C127" s="9" t="s">
        <v>8</v>
      </c>
      <c r="D127" s="9">
        <v>5</v>
      </c>
      <c r="E127" s="12">
        <v>7.52</v>
      </c>
      <c r="F127" s="9"/>
      <c r="G127" s="9" t="s">
        <v>323</v>
      </c>
      <c r="H127" s="10" t="s">
        <v>505</v>
      </c>
    </row>
    <row r="128" spans="1:8" x14ac:dyDescent="0.3">
      <c r="A128" s="9"/>
      <c r="B128" s="16" t="s">
        <v>508</v>
      </c>
      <c r="C128" s="9" t="s">
        <v>8</v>
      </c>
      <c r="D128" s="9">
        <v>1</v>
      </c>
      <c r="E128" s="12">
        <v>6.64</v>
      </c>
      <c r="F128" s="9"/>
      <c r="G128" s="9" t="s">
        <v>323</v>
      </c>
      <c r="H128" s="10" t="s">
        <v>507</v>
      </c>
    </row>
    <row r="129" spans="1:8" x14ac:dyDescent="0.3">
      <c r="A129" s="9"/>
      <c r="B129" s="16" t="s">
        <v>522</v>
      </c>
      <c r="C129" s="9" t="s">
        <v>8</v>
      </c>
      <c r="D129" s="9">
        <v>3</v>
      </c>
      <c r="E129" s="12">
        <f>51.33/3</f>
        <v>17.11</v>
      </c>
      <c r="F129" s="9"/>
      <c r="G129" s="9" t="s">
        <v>323</v>
      </c>
      <c r="H129" s="10" t="s">
        <v>509</v>
      </c>
    </row>
    <row r="130" spans="1:8" x14ac:dyDescent="0.3">
      <c r="A130" s="9"/>
      <c r="B130" s="16" t="s">
        <v>511</v>
      </c>
      <c r="C130" s="9" t="s">
        <v>8</v>
      </c>
      <c r="D130" s="9">
        <v>4</v>
      </c>
      <c r="E130" s="12">
        <f>37.1/4</f>
        <v>9.2750000000000004</v>
      </c>
      <c r="F130" s="9"/>
      <c r="G130" s="9" t="s">
        <v>323</v>
      </c>
      <c r="H130" s="10" t="s">
        <v>510</v>
      </c>
    </row>
    <row r="131" spans="1:8" x14ac:dyDescent="0.3">
      <c r="A131" s="9"/>
      <c r="B131" s="16" t="s">
        <v>513</v>
      </c>
      <c r="C131" s="9" t="s">
        <v>8</v>
      </c>
      <c r="D131" s="9">
        <v>10</v>
      </c>
      <c r="E131" s="12">
        <v>3.96</v>
      </c>
      <c r="F131" s="9"/>
      <c r="G131" s="9" t="s">
        <v>323</v>
      </c>
      <c r="H131" s="10" t="s">
        <v>512</v>
      </c>
    </row>
    <row r="132" spans="1:8" x14ac:dyDescent="0.3">
      <c r="A132" s="9"/>
      <c r="B132" s="16" t="s">
        <v>514</v>
      </c>
      <c r="C132" s="9" t="s">
        <v>8</v>
      </c>
      <c r="D132" s="9">
        <v>15</v>
      </c>
      <c r="E132" s="12">
        <f>42/15</f>
        <v>2.8</v>
      </c>
      <c r="F132" s="9"/>
      <c r="G132" s="9" t="s">
        <v>323</v>
      </c>
      <c r="H132" s="10" t="s">
        <v>515</v>
      </c>
    </row>
    <row r="133" spans="1:8" x14ac:dyDescent="0.3">
      <c r="A133" s="9"/>
      <c r="B133" s="16" t="s">
        <v>517</v>
      </c>
      <c r="C133" s="9" t="s">
        <v>8</v>
      </c>
      <c r="D133" s="9">
        <v>10</v>
      </c>
      <c r="E133" s="12">
        <v>6.54</v>
      </c>
      <c r="F133" s="9"/>
      <c r="G133" s="9" t="s">
        <v>323</v>
      </c>
      <c r="H133" s="10" t="s">
        <v>516</v>
      </c>
    </row>
    <row r="134" spans="1:8" x14ac:dyDescent="0.3">
      <c r="A134" s="9"/>
      <c r="B134" s="16" t="s">
        <v>519</v>
      </c>
      <c r="C134" s="9" t="s">
        <v>8</v>
      </c>
      <c r="D134" s="9">
        <v>15</v>
      </c>
      <c r="E134" s="12">
        <f>45.6/15</f>
        <v>3.04</v>
      </c>
      <c r="F134" s="9"/>
      <c r="G134" s="9" t="s">
        <v>323</v>
      </c>
      <c r="H134" s="10" t="s">
        <v>518</v>
      </c>
    </row>
    <row r="135" spans="1:8" x14ac:dyDescent="0.3">
      <c r="A135" s="9"/>
      <c r="B135" s="16" t="s">
        <v>521</v>
      </c>
      <c r="C135" s="9" t="s">
        <v>8</v>
      </c>
      <c r="D135" s="9">
        <v>15</v>
      </c>
      <c r="E135" s="12">
        <f>46.2/15</f>
        <v>3.08</v>
      </c>
      <c r="F135" s="9"/>
      <c r="G135" s="9" t="s">
        <v>323</v>
      </c>
      <c r="H135" s="10" t="s">
        <v>520</v>
      </c>
    </row>
    <row r="136" spans="1:8" x14ac:dyDescent="0.3">
      <c r="A136" s="9"/>
      <c r="B136" s="16" t="s">
        <v>31</v>
      </c>
      <c r="C136" s="9" t="s">
        <v>8</v>
      </c>
      <c r="D136" s="9">
        <v>10</v>
      </c>
      <c r="E136" s="12">
        <f>96.19/10</f>
        <v>9.6189999999999998</v>
      </c>
      <c r="F136" s="9"/>
      <c r="G136" s="26">
        <v>44499</v>
      </c>
      <c r="H136" s="10" t="s">
        <v>523</v>
      </c>
    </row>
    <row r="137" spans="1:8" x14ac:dyDescent="0.3">
      <c r="A137" s="9"/>
      <c r="B137" s="16" t="s">
        <v>21</v>
      </c>
      <c r="C137" s="9" t="s">
        <v>8</v>
      </c>
      <c r="D137" s="9">
        <v>10</v>
      </c>
      <c r="E137" s="12">
        <v>4.0199999999999996</v>
      </c>
      <c r="F137" s="9"/>
      <c r="G137" s="9" t="s">
        <v>323</v>
      </c>
      <c r="H137" s="10" t="s">
        <v>524</v>
      </c>
    </row>
    <row r="138" spans="1:8" x14ac:dyDescent="0.3">
      <c r="A138" s="9"/>
      <c r="B138" s="16" t="s">
        <v>525</v>
      </c>
      <c r="C138" s="9" t="s">
        <v>8</v>
      </c>
      <c r="D138" s="9">
        <v>30</v>
      </c>
      <c r="E138" s="12">
        <f>177.3/30</f>
        <v>5.91</v>
      </c>
      <c r="F138" s="9"/>
      <c r="G138" s="9" t="s">
        <v>323</v>
      </c>
      <c r="H138" s="10" t="s">
        <v>526</v>
      </c>
    </row>
    <row r="139" spans="1:8" x14ac:dyDescent="0.3">
      <c r="A139" s="9"/>
      <c r="B139" s="16" t="s">
        <v>527</v>
      </c>
      <c r="C139" s="9" t="s">
        <v>8</v>
      </c>
      <c r="D139" s="9">
        <v>22</v>
      </c>
      <c r="E139" s="12">
        <v>20.99</v>
      </c>
      <c r="F139" s="9"/>
      <c r="G139" s="9" t="s">
        <v>323</v>
      </c>
      <c r="H139" s="10" t="s">
        <v>528</v>
      </c>
    </row>
    <row r="140" spans="1:8" x14ac:dyDescent="0.3">
      <c r="A140" s="9"/>
      <c r="B140" s="16" t="s">
        <v>529</v>
      </c>
      <c r="C140" s="9" t="s">
        <v>8</v>
      </c>
      <c r="D140" s="9">
        <v>4</v>
      </c>
      <c r="E140" s="12">
        <v>4.34</v>
      </c>
      <c r="F140" s="9"/>
      <c r="G140" s="9" t="s">
        <v>323</v>
      </c>
      <c r="H140" s="10" t="s">
        <v>530</v>
      </c>
    </row>
    <row r="141" spans="1:8" x14ac:dyDescent="0.3">
      <c r="A141" s="9"/>
      <c r="B141" s="16" t="s">
        <v>531</v>
      </c>
      <c r="C141" s="9" t="s">
        <v>8</v>
      </c>
      <c r="D141" s="9">
        <v>1</v>
      </c>
      <c r="E141" s="12">
        <v>16</v>
      </c>
      <c r="F141" s="9"/>
      <c r="G141" s="9" t="s">
        <v>323</v>
      </c>
      <c r="H141" s="10"/>
    </row>
    <row r="142" spans="1:8" x14ac:dyDescent="0.3">
      <c r="A142" s="9"/>
      <c r="B142" s="16" t="s">
        <v>533</v>
      </c>
      <c r="C142" s="9" t="s">
        <v>8</v>
      </c>
      <c r="D142" s="9">
        <v>3</v>
      </c>
      <c r="E142" s="12">
        <v>28</v>
      </c>
      <c r="F142" s="9"/>
      <c r="G142" s="9" t="s">
        <v>323</v>
      </c>
      <c r="H142" s="10" t="s">
        <v>532</v>
      </c>
    </row>
    <row r="143" spans="1:8" x14ac:dyDescent="0.3">
      <c r="A143" s="9"/>
      <c r="B143" s="16" t="s">
        <v>535</v>
      </c>
      <c r="C143" s="9" t="s">
        <v>8</v>
      </c>
      <c r="D143" s="9">
        <v>5</v>
      </c>
      <c r="E143" s="12">
        <v>5</v>
      </c>
      <c r="F143" s="9"/>
      <c r="G143" s="9" t="s">
        <v>323</v>
      </c>
      <c r="H143" s="10" t="s">
        <v>534</v>
      </c>
    </row>
    <row r="144" spans="1:8" ht="32.25" x14ac:dyDescent="0.3">
      <c r="A144" s="9"/>
      <c r="B144" s="16" t="s">
        <v>537</v>
      </c>
      <c r="C144" s="9" t="s">
        <v>8</v>
      </c>
      <c r="D144" s="9">
        <v>1</v>
      </c>
      <c r="E144" s="12">
        <v>13.8</v>
      </c>
      <c r="F144" s="9"/>
      <c r="G144" s="9" t="s">
        <v>323</v>
      </c>
      <c r="H144" s="10" t="s">
        <v>536</v>
      </c>
    </row>
    <row r="145" spans="1:8" x14ac:dyDescent="0.3">
      <c r="A145" s="9"/>
      <c r="B145" s="16" t="s">
        <v>539</v>
      </c>
      <c r="C145" s="9" t="s">
        <v>8</v>
      </c>
      <c r="D145" s="9">
        <v>1</v>
      </c>
      <c r="E145" s="12">
        <v>559</v>
      </c>
      <c r="F145" s="9"/>
      <c r="G145" s="9" t="s">
        <v>323</v>
      </c>
      <c r="H145" s="10" t="s">
        <v>538</v>
      </c>
    </row>
    <row r="146" spans="1:8" x14ac:dyDescent="0.3">
      <c r="A146" s="9"/>
      <c r="B146" s="16" t="s">
        <v>541</v>
      </c>
      <c r="C146" s="9" t="s">
        <v>8</v>
      </c>
      <c r="D146" s="9">
        <v>1</v>
      </c>
      <c r="E146" s="12">
        <v>179.99</v>
      </c>
      <c r="F146" s="9"/>
      <c r="G146" s="9" t="s">
        <v>323</v>
      </c>
      <c r="H146" s="10" t="s">
        <v>540</v>
      </c>
    </row>
    <row r="147" spans="1:8" x14ac:dyDescent="0.3">
      <c r="A147" s="9"/>
      <c r="B147" s="16" t="s">
        <v>543</v>
      </c>
      <c r="C147" s="9" t="s">
        <v>8</v>
      </c>
      <c r="D147" s="9">
        <v>1</v>
      </c>
      <c r="E147" s="12">
        <v>44.95</v>
      </c>
      <c r="F147" s="9"/>
      <c r="G147" s="9" t="s">
        <v>323</v>
      </c>
      <c r="H147" s="10" t="s">
        <v>542</v>
      </c>
    </row>
    <row r="148" spans="1:8" x14ac:dyDescent="0.3">
      <c r="A148" s="9"/>
      <c r="B148" s="16" t="s">
        <v>545</v>
      </c>
      <c r="C148" s="9" t="s">
        <v>8</v>
      </c>
      <c r="D148" s="9">
        <v>1</v>
      </c>
      <c r="E148" s="12">
        <v>19.95</v>
      </c>
      <c r="F148" s="9"/>
      <c r="G148" s="9" t="s">
        <v>323</v>
      </c>
      <c r="H148" s="10" t="s">
        <v>544</v>
      </c>
    </row>
    <row r="149" spans="1:8" x14ac:dyDescent="0.3">
      <c r="A149" s="9"/>
      <c r="B149" s="16" t="s">
        <v>547</v>
      </c>
      <c r="C149" s="9" t="s">
        <v>8</v>
      </c>
      <c r="D149" s="9">
        <v>1</v>
      </c>
      <c r="E149" s="12">
        <v>59.99</v>
      </c>
      <c r="F149" s="9"/>
      <c r="G149" s="9" t="s">
        <v>323</v>
      </c>
      <c r="H149" s="10" t="s">
        <v>546</v>
      </c>
    </row>
    <row r="150" spans="1:8" x14ac:dyDescent="0.3">
      <c r="A150" s="9"/>
      <c r="B150" s="16" t="s">
        <v>549</v>
      </c>
      <c r="C150" s="9" t="s">
        <v>8</v>
      </c>
      <c r="D150" s="9">
        <v>1</v>
      </c>
      <c r="E150" s="12">
        <v>14.95</v>
      </c>
      <c r="F150" s="9"/>
      <c r="G150" s="9" t="s">
        <v>323</v>
      </c>
      <c r="H150" s="10" t="s">
        <v>548</v>
      </c>
    </row>
    <row r="151" spans="1:8" x14ac:dyDescent="0.3">
      <c r="A151" s="9"/>
      <c r="B151" s="16" t="s">
        <v>551</v>
      </c>
      <c r="C151" s="9" t="s">
        <v>8</v>
      </c>
      <c r="D151" s="9">
        <v>1</v>
      </c>
      <c r="E151" s="12">
        <v>34.950000000000003</v>
      </c>
      <c r="F151" s="9"/>
      <c r="G151" s="9" t="s">
        <v>323</v>
      </c>
      <c r="H151" s="10" t="s">
        <v>550</v>
      </c>
    </row>
    <row r="152" spans="1:8" x14ac:dyDescent="0.3">
      <c r="A152" s="9"/>
      <c r="B152" s="16" t="s">
        <v>552</v>
      </c>
      <c r="C152" s="9" t="s">
        <v>8</v>
      </c>
      <c r="D152" s="9">
        <v>1</v>
      </c>
      <c r="E152" s="12">
        <v>14.95</v>
      </c>
      <c r="F152" s="9"/>
      <c r="G152" s="9" t="s">
        <v>323</v>
      </c>
      <c r="H152" s="10" t="s">
        <v>553</v>
      </c>
    </row>
    <row r="153" spans="1:8" x14ac:dyDescent="0.3">
      <c r="A153" s="9"/>
      <c r="B153" s="16" t="s">
        <v>554</v>
      </c>
      <c r="C153" s="9" t="s">
        <v>8</v>
      </c>
      <c r="D153" s="9">
        <v>1</v>
      </c>
      <c r="E153" s="12">
        <v>339.99</v>
      </c>
      <c r="F153" s="9"/>
      <c r="G153" s="9" t="s">
        <v>323</v>
      </c>
      <c r="H153" s="10" t="s">
        <v>555</v>
      </c>
    </row>
    <row r="154" spans="1:8" x14ac:dyDescent="0.3">
      <c r="A154" s="9"/>
      <c r="B154" s="16" t="s">
        <v>556</v>
      </c>
      <c r="C154" s="9" t="s">
        <v>8</v>
      </c>
      <c r="D154" s="9">
        <v>1</v>
      </c>
      <c r="E154" s="12">
        <v>15.7</v>
      </c>
      <c r="F154" s="9"/>
      <c r="G154" s="9" t="s">
        <v>323</v>
      </c>
      <c r="H154" s="10" t="s">
        <v>557</v>
      </c>
    </row>
    <row r="155" spans="1:8" x14ac:dyDescent="0.3">
      <c r="A155" s="9"/>
      <c r="B155" s="16" t="s">
        <v>559</v>
      </c>
      <c r="C155" s="9" t="s">
        <v>8</v>
      </c>
      <c r="D155" s="9">
        <v>1</v>
      </c>
      <c r="E155" s="12">
        <v>39.99</v>
      </c>
      <c r="F155" s="9"/>
      <c r="G155" s="9" t="s">
        <v>323</v>
      </c>
      <c r="H155" s="10" t="s">
        <v>558</v>
      </c>
    </row>
    <row r="156" spans="1:8" x14ac:dyDescent="0.3">
      <c r="A156" s="9"/>
      <c r="B156" s="16" t="s">
        <v>560</v>
      </c>
      <c r="C156" s="9" t="s">
        <v>8</v>
      </c>
      <c r="D156" s="9">
        <v>10</v>
      </c>
      <c r="E156" s="12">
        <f>1172.61/10</f>
        <v>117.261</v>
      </c>
      <c r="F156" s="9"/>
      <c r="G156" s="9" t="s">
        <v>323</v>
      </c>
      <c r="H156" s="10" t="s">
        <v>561</v>
      </c>
    </row>
    <row r="157" spans="1:8" x14ac:dyDescent="0.3">
      <c r="A157" s="9"/>
      <c r="B157" s="16" t="s">
        <v>562</v>
      </c>
      <c r="C157" s="9" t="s">
        <v>8</v>
      </c>
      <c r="D157" s="9">
        <v>2</v>
      </c>
      <c r="E157" s="12">
        <f>93.99/2</f>
        <v>46.994999999999997</v>
      </c>
      <c r="F157" s="9"/>
      <c r="G157" s="9" t="s">
        <v>323</v>
      </c>
      <c r="H157" s="10" t="s">
        <v>563</v>
      </c>
    </row>
    <row r="158" spans="1:8" x14ac:dyDescent="0.3">
      <c r="A158" s="9"/>
      <c r="B158" s="16" t="s">
        <v>565</v>
      </c>
      <c r="C158" s="9" t="s">
        <v>8</v>
      </c>
      <c r="D158" s="9">
        <v>1</v>
      </c>
      <c r="E158" s="12">
        <v>107</v>
      </c>
      <c r="F158" s="9"/>
      <c r="G158" s="9" t="s">
        <v>323</v>
      </c>
      <c r="H158" s="10" t="s">
        <v>564</v>
      </c>
    </row>
    <row r="159" spans="1:8" x14ac:dyDescent="0.3">
      <c r="A159" s="9"/>
      <c r="B159" s="16" t="s">
        <v>566</v>
      </c>
      <c r="C159" s="9" t="s">
        <v>8</v>
      </c>
      <c r="D159" s="9">
        <v>3</v>
      </c>
      <c r="E159" s="12">
        <v>18.989999999999998</v>
      </c>
      <c r="F159" s="9"/>
      <c r="G159" s="9" t="s">
        <v>323</v>
      </c>
      <c r="H159" s="10" t="s">
        <v>571</v>
      </c>
    </row>
    <row r="160" spans="1:8" x14ac:dyDescent="0.3">
      <c r="A160" s="9"/>
      <c r="B160" s="16" t="s">
        <v>567</v>
      </c>
      <c r="C160" s="9" t="s">
        <v>8</v>
      </c>
      <c r="D160" s="9">
        <v>10</v>
      </c>
      <c r="E160" s="12">
        <v>12.99</v>
      </c>
      <c r="F160" s="9"/>
      <c r="G160" s="9" t="s">
        <v>323</v>
      </c>
      <c r="H160" s="10" t="s">
        <v>570</v>
      </c>
    </row>
    <row r="161" spans="1:8" x14ac:dyDescent="0.3">
      <c r="A161" s="9"/>
      <c r="B161" s="16" t="s">
        <v>568</v>
      </c>
      <c r="C161" s="9" t="s">
        <v>8</v>
      </c>
      <c r="D161" s="9">
        <v>3</v>
      </c>
      <c r="E161" s="12">
        <v>14.99</v>
      </c>
      <c r="F161" s="9"/>
      <c r="G161" s="9" t="s">
        <v>323</v>
      </c>
      <c r="H161" s="10" t="s">
        <v>569</v>
      </c>
    </row>
    <row r="162" spans="1:8" ht="32.25" x14ac:dyDescent="0.3">
      <c r="A162" s="9"/>
      <c r="B162" s="16" t="s">
        <v>573</v>
      </c>
      <c r="C162" s="9" t="s">
        <v>572</v>
      </c>
      <c r="D162" s="9">
        <v>1</v>
      </c>
      <c r="E162" s="12">
        <v>14.18</v>
      </c>
      <c r="F162" s="9"/>
      <c r="G162" s="9" t="s">
        <v>323</v>
      </c>
      <c r="H162" s="10" t="s">
        <v>574</v>
      </c>
    </row>
    <row r="163" spans="1:8" ht="32.25" x14ac:dyDescent="0.3">
      <c r="A163" s="9"/>
      <c r="B163" s="16" t="s">
        <v>573</v>
      </c>
      <c r="C163" s="9" t="s">
        <v>572</v>
      </c>
      <c r="D163" s="9">
        <v>1</v>
      </c>
      <c r="E163" s="12">
        <v>14.18</v>
      </c>
      <c r="F163" s="9"/>
      <c r="G163" s="9" t="s">
        <v>323</v>
      </c>
      <c r="H163" s="10" t="s">
        <v>574</v>
      </c>
    </row>
    <row r="164" spans="1:8" x14ac:dyDescent="0.3">
      <c r="A164" s="9"/>
      <c r="B164" s="16" t="s">
        <v>575</v>
      </c>
      <c r="C164" s="9" t="s">
        <v>577</v>
      </c>
      <c r="D164" s="9">
        <v>2</v>
      </c>
      <c r="E164" s="12">
        <v>5.99</v>
      </c>
      <c r="F164" s="9"/>
      <c r="G164" s="26">
        <v>44559</v>
      </c>
      <c r="H164" s="10" t="s">
        <v>576</v>
      </c>
    </row>
    <row r="165" spans="1:8" ht="32.25" x14ac:dyDescent="0.3">
      <c r="A165" s="9"/>
      <c r="B165" s="16" t="s">
        <v>578</v>
      </c>
      <c r="C165" s="9" t="s">
        <v>577</v>
      </c>
      <c r="D165" s="9">
        <v>1</v>
      </c>
      <c r="E165" s="12">
        <v>8.8000000000000007</v>
      </c>
      <c r="F165" s="9"/>
      <c r="G165" s="26">
        <v>44498</v>
      </c>
      <c r="H165" s="10" t="s">
        <v>579</v>
      </c>
    </row>
    <row r="166" spans="1:8" ht="48" x14ac:dyDescent="0.3">
      <c r="A166" s="9"/>
      <c r="B166" s="16" t="s">
        <v>581</v>
      </c>
      <c r="C166" s="9" t="s">
        <v>577</v>
      </c>
      <c r="D166" s="9">
        <v>2</v>
      </c>
      <c r="E166" s="12">
        <v>9.99</v>
      </c>
      <c r="F166" s="9"/>
      <c r="G166" s="26">
        <v>44498</v>
      </c>
      <c r="H166" s="10" t="s">
        <v>580</v>
      </c>
    </row>
    <row r="167" spans="1:8" ht="32.25" x14ac:dyDescent="0.3">
      <c r="A167" s="9"/>
      <c r="B167" s="16" t="s">
        <v>583</v>
      </c>
      <c r="C167" s="9" t="s">
        <v>577</v>
      </c>
      <c r="D167" s="9">
        <v>1</v>
      </c>
      <c r="E167" s="12">
        <v>15.99</v>
      </c>
      <c r="F167" s="9"/>
      <c r="G167" s="26">
        <v>44498</v>
      </c>
      <c r="H167" s="10" t="s">
        <v>582</v>
      </c>
    </row>
    <row r="168" spans="1:8" ht="48" x14ac:dyDescent="0.3">
      <c r="A168" s="9"/>
      <c r="B168" s="16" t="s">
        <v>584</v>
      </c>
      <c r="C168" s="9" t="s">
        <v>577</v>
      </c>
      <c r="D168" s="9">
        <v>7</v>
      </c>
      <c r="E168" s="12">
        <v>29.97</v>
      </c>
      <c r="F168" s="9"/>
      <c r="G168" s="26">
        <v>44498</v>
      </c>
      <c r="H168" s="10" t="s">
        <v>585</v>
      </c>
    </row>
    <row r="169" spans="1:8" ht="32.25" x14ac:dyDescent="0.3">
      <c r="A169" s="9"/>
      <c r="B169" s="16" t="s">
        <v>586</v>
      </c>
      <c r="C169" s="9" t="s">
        <v>577</v>
      </c>
      <c r="D169" s="9">
        <v>2</v>
      </c>
      <c r="E169" s="12">
        <v>6.99</v>
      </c>
      <c r="F169" s="9"/>
      <c r="G169" s="26">
        <v>44531</v>
      </c>
      <c r="H169" s="10" t="s">
        <v>587</v>
      </c>
    </row>
    <row r="170" spans="1:8" ht="32.25" x14ac:dyDescent="0.3">
      <c r="A170" s="9"/>
      <c r="B170" s="16" t="s">
        <v>589</v>
      </c>
      <c r="C170" s="9" t="s">
        <v>577</v>
      </c>
      <c r="D170" s="9">
        <v>1</v>
      </c>
      <c r="E170" s="12">
        <v>38.99</v>
      </c>
      <c r="F170" s="9"/>
      <c r="G170" s="9" t="s">
        <v>323</v>
      </c>
      <c r="H170" s="10" t="s">
        <v>588</v>
      </c>
    </row>
    <row r="171" spans="1:8" ht="32.25" x14ac:dyDescent="0.3">
      <c r="A171" s="9"/>
      <c r="B171" s="16" t="s">
        <v>590</v>
      </c>
      <c r="C171" s="9" t="s">
        <v>577</v>
      </c>
      <c r="D171" s="9">
        <v>1</v>
      </c>
      <c r="E171" s="12">
        <v>12.99</v>
      </c>
      <c r="F171" s="9"/>
      <c r="G171" s="9" t="s">
        <v>323</v>
      </c>
      <c r="H171" s="10" t="s">
        <v>591</v>
      </c>
    </row>
    <row r="172" spans="1:8" ht="32.25" x14ac:dyDescent="0.3">
      <c r="A172" s="9"/>
      <c r="B172" s="16" t="s">
        <v>593</v>
      </c>
      <c r="C172" s="9" t="s">
        <v>577</v>
      </c>
      <c r="D172" s="9">
        <v>1</v>
      </c>
      <c r="E172" s="12">
        <v>17.55</v>
      </c>
      <c r="F172" s="9"/>
      <c r="G172" s="9" t="s">
        <v>323</v>
      </c>
      <c r="H172" s="10" t="s">
        <v>592</v>
      </c>
    </row>
    <row r="173" spans="1:8" ht="52.5" customHeight="1" x14ac:dyDescent="0.3">
      <c r="A173" s="9"/>
      <c r="B173" s="16" t="s">
        <v>594</v>
      </c>
      <c r="C173" s="9" t="s">
        <v>577</v>
      </c>
      <c r="D173" s="9">
        <v>3</v>
      </c>
      <c r="E173" s="12">
        <v>32.99</v>
      </c>
      <c r="F173" s="9"/>
      <c r="G173" s="9" t="s">
        <v>323</v>
      </c>
      <c r="H173" s="10" t="s">
        <v>595</v>
      </c>
    </row>
    <row r="174" spans="1:8" ht="32.25" x14ac:dyDescent="0.3">
      <c r="A174" s="9"/>
      <c r="B174" s="16" t="s">
        <v>596</v>
      </c>
      <c r="C174" s="9" t="s">
        <v>577</v>
      </c>
      <c r="D174" s="9">
        <v>3</v>
      </c>
      <c r="E174" s="12">
        <f>103.26/3</f>
        <v>34.42</v>
      </c>
      <c r="F174" s="9"/>
      <c r="G174" s="9" t="s">
        <v>323</v>
      </c>
      <c r="H174" s="10" t="s">
        <v>597</v>
      </c>
    </row>
    <row r="175" spans="1:8" x14ac:dyDescent="0.3">
      <c r="A175" s="9"/>
      <c r="B175" s="16" t="s">
        <v>599</v>
      </c>
      <c r="C175" s="9" t="s">
        <v>577</v>
      </c>
      <c r="D175" s="9">
        <v>2</v>
      </c>
      <c r="E175" s="12">
        <v>21.99</v>
      </c>
      <c r="F175" s="9"/>
      <c r="G175" s="9" t="s">
        <v>323</v>
      </c>
      <c r="H175" s="10" t="s">
        <v>598</v>
      </c>
    </row>
    <row r="176" spans="1:8" x14ac:dyDescent="0.3">
      <c r="A176" s="9"/>
      <c r="B176" s="16" t="s">
        <v>601</v>
      </c>
      <c r="C176" s="9" t="s">
        <v>577</v>
      </c>
      <c r="D176" s="9">
        <v>4</v>
      </c>
      <c r="E176" s="12">
        <f>187.92/4</f>
        <v>46.98</v>
      </c>
      <c r="F176" s="9"/>
      <c r="G176" s="9" t="s">
        <v>323</v>
      </c>
      <c r="H176" s="10" t="s">
        <v>600</v>
      </c>
    </row>
    <row r="177" spans="1:8" x14ac:dyDescent="0.3">
      <c r="A177" s="9"/>
      <c r="B177" s="16" t="s">
        <v>602</v>
      </c>
      <c r="C177" s="9" t="s">
        <v>604</v>
      </c>
      <c r="D177" s="9">
        <v>1</v>
      </c>
      <c r="E177" s="12">
        <v>159.99</v>
      </c>
      <c r="F177" s="9"/>
      <c r="G177" s="9" t="s">
        <v>323</v>
      </c>
      <c r="H177" s="10" t="s">
        <v>603</v>
      </c>
    </row>
    <row r="178" spans="1:8" x14ac:dyDescent="0.3">
      <c r="A178" s="9"/>
      <c r="B178" s="16"/>
      <c r="C178" s="9" t="s">
        <v>8</v>
      </c>
      <c r="D178" s="9"/>
      <c r="E178" s="12"/>
      <c r="F178" s="9"/>
      <c r="G178" s="9" t="s">
        <v>323</v>
      </c>
      <c r="H178" s="10"/>
    </row>
    <row r="179" spans="1:8" x14ac:dyDescent="0.3">
      <c r="A179" s="9"/>
      <c r="B179" s="16"/>
      <c r="C179" s="9" t="s">
        <v>8</v>
      </c>
      <c r="D179" s="9"/>
      <c r="E179" s="12"/>
      <c r="F179" s="9"/>
      <c r="G179" s="9" t="s">
        <v>323</v>
      </c>
      <c r="H179" s="10"/>
    </row>
    <row r="180" spans="1:8" x14ac:dyDescent="0.3">
      <c r="A180" s="9"/>
      <c r="B180" s="16"/>
      <c r="C180" s="9" t="s">
        <v>8</v>
      </c>
      <c r="D180" s="9"/>
      <c r="E180" s="12"/>
      <c r="F180" s="9"/>
      <c r="G180" s="9" t="s">
        <v>323</v>
      </c>
      <c r="H180" s="10"/>
    </row>
    <row r="181" spans="1:8" x14ac:dyDescent="0.3">
      <c r="A181" s="9"/>
      <c r="B181" s="16"/>
      <c r="C181" s="9" t="s">
        <v>8</v>
      </c>
      <c r="D181" s="9"/>
      <c r="E181" s="12"/>
      <c r="F181" s="9"/>
      <c r="G181" s="9" t="s">
        <v>323</v>
      </c>
      <c r="H181" s="10"/>
    </row>
    <row r="182" spans="1:8" x14ac:dyDescent="0.3">
      <c r="A182" s="9"/>
      <c r="B182" s="16"/>
      <c r="C182" s="9" t="s">
        <v>8</v>
      </c>
      <c r="D182" s="9"/>
      <c r="E182" s="12"/>
      <c r="F182" s="9"/>
      <c r="G182" s="9" t="s">
        <v>323</v>
      </c>
      <c r="H182" s="10"/>
    </row>
    <row r="183" spans="1:8" x14ac:dyDescent="0.3">
      <c r="A183" s="9"/>
      <c r="B183" s="16"/>
      <c r="C183" s="9" t="s">
        <v>8</v>
      </c>
      <c r="D183" s="9"/>
      <c r="E183" s="12"/>
      <c r="F183" s="9"/>
      <c r="G183" s="9" t="s">
        <v>323</v>
      </c>
      <c r="H183" s="10"/>
    </row>
    <row r="184" spans="1:8" x14ac:dyDescent="0.3">
      <c r="A184" s="9"/>
      <c r="B184" s="16"/>
      <c r="C184" s="9" t="s">
        <v>8</v>
      </c>
      <c r="D184" s="9"/>
      <c r="E184" s="12"/>
      <c r="F184" s="9"/>
      <c r="G184" s="9" t="s">
        <v>323</v>
      </c>
      <c r="H184" s="10"/>
    </row>
    <row r="185" spans="1:8" x14ac:dyDescent="0.3">
      <c r="A185" s="9"/>
      <c r="B185" s="16"/>
      <c r="C185" s="9" t="s">
        <v>8</v>
      </c>
      <c r="D185" s="9"/>
      <c r="E185" s="12"/>
      <c r="F185" s="9"/>
      <c r="G185" s="9" t="s">
        <v>323</v>
      </c>
      <c r="H185" s="10"/>
    </row>
    <row r="187" spans="1:8" x14ac:dyDescent="0.3">
      <c r="B187" s="2" t="s">
        <v>20</v>
      </c>
      <c r="F187" s="5"/>
      <c r="G187" s="5"/>
    </row>
  </sheetData>
  <hyperlinks>
    <hyperlink ref="H6" r:id="rId1"/>
    <hyperlink ref="H14" r:id="rId2"/>
    <hyperlink ref="H7" r:id="rId3"/>
    <hyperlink ref="H9" r:id="rId4"/>
    <hyperlink ref="H10" r:id="rId5"/>
    <hyperlink ref="H11" r:id="rId6"/>
    <hyperlink ref="H12" r:id="rId7"/>
    <hyperlink ref="H13" r:id="rId8"/>
    <hyperlink ref="H8" r:id="rId9"/>
    <hyperlink ref="H5" r:id="rId10"/>
    <hyperlink ref="H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 location="/"/>
    <hyperlink ref="H49" r:id="rId46"/>
    <hyperlink ref="H51" r:id="rId47"/>
    <hyperlink ref="H50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4" r:id="rId90"/>
    <hyperlink ref="H95" r:id="rId91"/>
    <hyperlink ref="H96" r:id="rId92"/>
    <hyperlink ref="H97" r:id="rId93"/>
    <hyperlink ref="H98" r:id="rId94"/>
    <hyperlink ref="H99" r:id="rId95"/>
    <hyperlink ref="H100" r:id="rId96"/>
    <hyperlink ref="H101" r:id="rId97"/>
    <hyperlink ref="H102" r:id="rId98"/>
    <hyperlink ref="H103" r:id="rId99"/>
    <hyperlink ref="H104" r:id="rId100"/>
    <hyperlink ref="H105" r:id="rId101"/>
    <hyperlink ref="H106" r:id="rId102"/>
    <hyperlink ref="H107" r:id="rId103"/>
    <hyperlink ref="H108" r:id="rId104"/>
    <hyperlink ref="H109" r:id="rId105"/>
    <hyperlink ref="H110" r:id="rId106"/>
    <hyperlink ref="H111" r:id="rId107"/>
    <hyperlink ref="H112" r:id="rId108"/>
    <hyperlink ref="H113" r:id="rId109"/>
    <hyperlink ref="H114" r:id="rId110"/>
    <hyperlink ref="H115" r:id="rId111"/>
    <hyperlink ref="H116" r:id="rId112"/>
    <hyperlink ref="H117" r:id="rId113"/>
    <hyperlink ref="H118" r:id="rId114"/>
    <hyperlink ref="H119" r:id="rId115"/>
    <hyperlink ref="H120" r:id="rId116"/>
    <hyperlink ref="H121" r:id="rId117"/>
    <hyperlink ref="H122" r:id="rId118"/>
    <hyperlink ref="H123" r:id="rId119"/>
    <hyperlink ref="H124" r:id="rId120"/>
    <hyperlink ref="H125" r:id="rId121"/>
    <hyperlink ref="H126" r:id="rId122"/>
    <hyperlink ref="H127" r:id="rId123"/>
    <hyperlink ref="H128" r:id="rId124"/>
    <hyperlink ref="H129" r:id="rId125"/>
    <hyperlink ref="H130" r:id="rId126"/>
    <hyperlink ref="H131" r:id="rId127"/>
    <hyperlink ref="H132" r:id="rId128"/>
    <hyperlink ref="H133" r:id="rId129"/>
    <hyperlink ref="H134" r:id="rId130"/>
    <hyperlink ref="H135" r:id="rId131"/>
    <hyperlink ref="H136" r:id="rId132"/>
    <hyperlink ref="H137" r:id="rId133"/>
    <hyperlink ref="H138" r:id="rId134"/>
    <hyperlink ref="H139" r:id="rId135"/>
    <hyperlink ref="H140" r:id="rId136"/>
    <hyperlink ref="H142" r:id="rId137"/>
    <hyperlink ref="H143" r:id="rId138"/>
    <hyperlink ref="H144" r:id="rId139"/>
    <hyperlink ref="H146" r:id="rId140"/>
    <hyperlink ref="H147" r:id="rId141"/>
    <hyperlink ref="H148" r:id="rId142"/>
    <hyperlink ref="H149" r:id="rId143"/>
    <hyperlink ref="H150" r:id="rId144"/>
    <hyperlink ref="H151" r:id="rId145"/>
    <hyperlink ref="H152" r:id="rId146"/>
    <hyperlink ref="H153" r:id="rId147"/>
    <hyperlink ref="H154" r:id="rId148"/>
    <hyperlink ref="H155" r:id="rId149"/>
    <hyperlink ref="H156" r:id="rId150"/>
    <hyperlink ref="H157" r:id="rId151"/>
    <hyperlink ref="H158" r:id="rId152"/>
    <hyperlink ref="H161" r:id="rId153"/>
    <hyperlink ref="H160" r:id="rId154"/>
    <hyperlink ref="H159" r:id="rId155"/>
    <hyperlink ref="H164" r:id="rId156"/>
    <hyperlink ref="H165" r:id="rId157"/>
    <hyperlink ref="H166" r:id="rId158"/>
    <hyperlink ref="H167" r:id="rId159"/>
    <hyperlink ref="H168" r:id="rId160"/>
    <hyperlink ref="H169" r:id="rId161"/>
    <hyperlink ref="H170" r:id="rId162"/>
    <hyperlink ref="H171" r:id="rId163"/>
    <hyperlink ref="H172" r:id="rId164"/>
    <hyperlink ref="H173" r:id="rId165"/>
    <hyperlink ref="H174" r:id="rId166"/>
    <hyperlink ref="H175" r:id="rId167"/>
    <hyperlink ref="H176" r:id="rId168"/>
    <hyperlink ref="H177" r:id="rId169"/>
  </hyperlinks>
  <pageMargins left="0.7" right="0.7" top="0.75" bottom="0.75" header="0.3" footer="0.3"/>
  <pageSetup orientation="portrait"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50" zoomScaleNormal="50" workbookViewId="0">
      <selection activeCell="B12" sqref="B12"/>
    </sheetView>
  </sheetViews>
  <sheetFormatPr defaultColWidth="31.6328125" defaultRowHeight="15.75" x14ac:dyDescent="0.25"/>
  <cols>
    <col min="1" max="1" width="4.453125" style="1" customWidth="1"/>
    <col min="2" max="2" width="56.90625" style="2" customWidth="1"/>
    <col min="3" max="3" width="7.1796875" style="1" customWidth="1"/>
    <col min="4" max="4" width="6.7265625" style="1" customWidth="1"/>
    <col min="5" max="5" width="7.36328125" style="11" customWidth="1"/>
    <col min="6" max="7" width="8" style="1" customWidth="1"/>
    <col min="8" max="8" width="6.1796875" style="1" customWidth="1"/>
    <col min="9" max="14" width="5.453125" style="1" customWidth="1"/>
    <col min="15" max="15" width="5.26953125" style="1" customWidth="1"/>
    <col min="16" max="69" width="5.453125" style="1" customWidth="1"/>
    <col min="70" max="16384" width="31.6328125" style="1"/>
  </cols>
  <sheetData>
    <row r="1" spans="1:8" x14ac:dyDescent="0.25">
      <c r="B1" s="2" t="s">
        <v>275</v>
      </c>
    </row>
    <row r="2" spans="1:8" ht="15.75" customHeight="1" x14ac:dyDescent="0.25">
      <c r="B2" s="2" t="s">
        <v>0</v>
      </c>
      <c r="C2" s="1" t="s">
        <v>1</v>
      </c>
      <c r="D2" s="1" t="s">
        <v>3</v>
      </c>
      <c r="E2" s="11" t="s">
        <v>4</v>
      </c>
      <c r="F2" s="1" t="s">
        <v>5</v>
      </c>
      <c r="G2" s="1" t="s">
        <v>229</v>
      </c>
      <c r="H2" s="1" t="s">
        <v>2</v>
      </c>
    </row>
    <row r="3" spans="1:8" ht="45.75" customHeight="1" x14ac:dyDescent="0.25">
      <c r="B3" s="1"/>
    </row>
    <row r="4" spans="1:8" s="9" customFormat="1" ht="33.75" customHeight="1" x14ac:dyDescent="0.3">
      <c r="A4" s="9" t="s">
        <v>241</v>
      </c>
      <c r="B4" s="16" t="s">
        <v>280</v>
      </c>
      <c r="D4" s="9">
        <v>60</v>
      </c>
      <c r="E4" s="12">
        <v>15.99</v>
      </c>
      <c r="F4" s="9">
        <f>D4*E4</f>
        <v>959.4</v>
      </c>
      <c r="G4" s="9" t="s">
        <v>230</v>
      </c>
      <c r="H4" s="10" t="s">
        <v>281</v>
      </c>
    </row>
    <row r="5" spans="1:8" s="17" customFormat="1" ht="42.75" customHeight="1" x14ac:dyDescent="0.3">
      <c r="A5" s="17" t="s">
        <v>249</v>
      </c>
      <c r="B5" s="18" t="s">
        <v>92</v>
      </c>
      <c r="C5" s="17" t="s">
        <v>8</v>
      </c>
      <c r="D5" s="17">
        <v>60</v>
      </c>
      <c r="E5" s="19">
        <v>7.7</v>
      </c>
      <c r="F5" s="17">
        <f>D5*E5</f>
        <v>462</v>
      </c>
      <c r="G5" s="17" t="s">
        <v>230</v>
      </c>
      <c r="H5" s="10" t="s">
        <v>279</v>
      </c>
    </row>
    <row r="6" spans="1:8" s="17" customFormat="1" ht="38.25" customHeight="1" x14ac:dyDescent="0.3">
      <c r="A6" s="17" t="s">
        <v>251</v>
      </c>
      <c r="B6" s="18" t="s">
        <v>148</v>
      </c>
      <c r="C6" s="17" t="s">
        <v>8</v>
      </c>
      <c r="D6" s="17">
        <v>70</v>
      </c>
      <c r="E6" s="19">
        <f>F6/D6</f>
        <v>4.363714285714285</v>
      </c>
      <c r="F6" s="17">
        <f>305.46</f>
        <v>305.45999999999998</v>
      </c>
      <c r="G6" s="17" t="s">
        <v>230</v>
      </c>
      <c r="H6" s="10" t="s">
        <v>235</v>
      </c>
    </row>
    <row r="7" spans="1:8" s="17" customFormat="1" ht="29.25" customHeight="1" x14ac:dyDescent="0.3">
      <c r="A7" s="17" t="s">
        <v>253</v>
      </c>
      <c r="B7" s="18" t="s">
        <v>151</v>
      </c>
      <c r="C7" s="17" t="s">
        <v>8</v>
      </c>
      <c r="D7" s="17">
        <v>50</v>
      </c>
      <c r="E7" s="19">
        <f>F7/D7</f>
        <v>0.97900000000000009</v>
      </c>
      <c r="F7" s="17">
        <f>19.95+29</f>
        <v>48.95</v>
      </c>
      <c r="G7" s="17" t="s">
        <v>230</v>
      </c>
      <c r="H7" s="10" t="s">
        <v>282</v>
      </c>
    </row>
    <row r="8" spans="1:8" s="21" customFormat="1" ht="33.75" customHeight="1" x14ac:dyDescent="0.3">
      <c r="A8" s="21" t="s">
        <v>255</v>
      </c>
      <c r="B8" s="8" t="s">
        <v>119</v>
      </c>
      <c r="C8" s="21" t="s">
        <v>8</v>
      </c>
      <c r="D8" s="21">
        <v>60</v>
      </c>
      <c r="E8" s="22">
        <f>12.99</f>
        <v>12.99</v>
      </c>
      <c r="F8" s="21">
        <f>D8*E8</f>
        <v>779.4</v>
      </c>
      <c r="G8" s="21" t="s">
        <v>230</v>
      </c>
      <c r="H8" s="10" t="s">
        <v>283</v>
      </c>
    </row>
    <row r="9" spans="1:8" s="17" customFormat="1" ht="33.75" customHeight="1" x14ac:dyDescent="0.3">
      <c r="A9" s="17" t="s">
        <v>250</v>
      </c>
      <c r="B9" s="18" t="s">
        <v>91</v>
      </c>
      <c r="C9" s="17" t="s">
        <v>8</v>
      </c>
      <c r="D9" s="17">
        <v>58</v>
      </c>
      <c r="E9" s="19">
        <f>F9/D9</f>
        <v>14.631551724137932</v>
      </c>
      <c r="F9" s="17">
        <f>848.63</f>
        <v>848.63</v>
      </c>
      <c r="G9" s="17" t="s">
        <v>230</v>
      </c>
      <c r="H9" s="10" t="s">
        <v>98</v>
      </c>
    </row>
    <row r="10" spans="1:8" s="17" customFormat="1" ht="33.75" customHeight="1" x14ac:dyDescent="0.3">
      <c r="A10" s="17" t="s">
        <v>254</v>
      </c>
      <c r="B10" s="18" t="s">
        <v>277</v>
      </c>
      <c r="C10" s="17" t="s">
        <v>8</v>
      </c>
      <c r="D10" s="17">
        <v>60</v>
      </c>
      <c r="E10" s="19">
        <v>7.31</v>
      </c>
      <c r="F10" s="17">
        <f>D10*E10</f>
        <v>438.59999999999997</v>
      </c>
      <c r="G10" s="17" t="s">
        <v>230</v>
      </c>
      <c r="H10" s="10" t="s">
        <v>276</v>
      </c>
    </row>
    <row r="11" spans="1:8" s="17" customFormat="1" ht="38.25" customHeight="1" x14ac:dyDescent="0.3">
      <c r="A11" s="17" t="s">
        <v>248</v>
      </c>
      <c r="B11" s="18" t="s">
        <v>123</v>
      </c>
      <c r="C11" s="17" t="s">
        <v>8</v>
      </c>
      <c r="D11" s="17">
        <v>60</v>
      </c>
      <c r="E11" s="19">
        <v>6.71</v>
      </c>
      <c r="F11" s="17">
        <f>D11*E11</f>
        <v>402.6</v>
      </c>
      <c r="G11" s="17" t="s">
        <v>230</v>
      </c>
      <c r="H11" s="10" t="s">
        <v>231</v>
      </c>
    </row>
    <row r="12" spans="1:8" s="49" customFormat="1" ht="20.25" x14ac:dyDescent="0.3">
      <c r="A12" s="49" t="s">
        <v>244</v>
      </c>
      <c r="B12" s="50" t="s">
        <v>12</v>
      </c>
      <c r="C12" s="49" t="s">
        <v>170</v>
      </c>
      <c r="D12" s="49">
        <v>70</v>
      </c>
      <c r="E12" s="51">
        <v>4.99</v>
      </c>
      <c r="F12" s="49">
        <f t="shared" ref="F12:F34" si="0">D12*E12</f>
        <v>349.3</v>
      </c>
      <c r="G12" s="49" t="s">
        <v>19</v>
      </c>
      <c r="H12" s="35" t="s">
        <v>169</v>
      </c>
    </row>
    <row r="13" spans="1:8" s="21" customFormat="1" ht="20.25" x14ac:dyDescent="0.3">
      <c r="A13" s="21" t="s">
        <v>257</v>
      </c>
      <c r="B13" s="23" t="s">
        <v>286</v>
      </c>
      <c r="C13" s="21" t="s">
        <v>8</v>
      </c>
      <c r="D13" s="21">
        <v>30</v>
      </c>
      <c r="E13" s="22">
        <v>7.98</v>
      </c>
      <c r="F13" s="21">
        <f t="shared" si="0"/>
        <v>239.4</v>
      </c>
      <c r="G13" s="21" t="s">
        <v>230</v>
      </c>
      <c r="H13" s="10" t="s">
        <v>285</v>
      </c>
    </row>
    <row r="14" spans="1:8" s="21" customFormat="1" ht="20.25" x14ac:dyDescent="0.3">
      <c r="A14" s="21" t="s">
        <v>257</v>
      </c>
      <c r="B14" s="8" t="s">
        <v>288</v>
      </c>
      <c r="C14" s="21" t="s">
        <v>8</v>
      </c>
      <c r="D14" s="21">
        <v>25</v>
      </c>
      <c r="E14" s="22">
        <v>6.98</v>
      </c>
      <c r="F14" s="21">
        <f t="shared" si="0"/>
        <v>174.5</v>
      </c>
      <c r="G14" s="21" t="s">
        <v>230</v>
      </c>
      <c r="H14" s="10" t="s">
        <v>287</v>
      </c>
    </row>
    <row r="15" spans="1:8" s="21" customFormat="1" ht="20.25" x14ac:dyDescent="0.3">
      <c r="A15" s="21" t="s">
        <v>242</v>
      </c>
      <c r="B15" s="8" t="s">
        <v>234</v>
      </c>
      <c r="C15" s="21" t="s">
        <v>8</v>
      </c>
      <c r="D15" s="21">
        <v>50</v>
      </c>
      <c r="E15" s="22">
        <v>2.9</v>
      </c>
      <c r="F15" s="21">
        <f>D15*E15</f>
        <v>145</v>
      </c>
      <c r="G15" s="9" t="s">
        <v>230</v>
      </c>
      <c r="H15" s="10" t="s">
        <v>284</v>
      </c>
    </row>
    <row r="16" spans="1:8" s="17" customFormat="1" ht="36" customHeight="1" x14ac:dyDescent="0.3">
      <c r="A16" s="17" t="s">
        <v>258</v>
      </c>
      <c r="B16" s="18" t="s">
        <v>94</v>
      </c>
      <c r="C16" s="17" t="s">
        <v>8</v>
      </c>
      <c r="D16" s="17">
        <f>59</f>
        <v>59</v>
      </c>
      <c r="E16" s="19">
        <f>F16/D16</f>
        <v>8.0406779661016952</v>
      </c>
      <c r="F16" s="17">
        <v>474.4</v>
      </c>
      <c r="G16" s="17" t="s">
        <v>230</v>
      </c>
      <c r="H16" s="10" t="s">
        <v>97</v>
      </c>
    </row>
    <row r="17" spans="1:8" s="9" customFormat="1" ht="20.25" x14ac:dyDescent="0.3">
      <c r="A17" s="9" t="s">
        <v>243</v>
      </c>
      <c r="B17" s="16" t="s">
        <v>224</v>
      </c>
      <c r="C17" s="9" t="s">
        <v>8</v>
      </c>
      <c r="D17" s="9">
        <v>60</v>
      </c>
      <c r="E17" s="12">
        <v>7.99</v>
      </c>
      <c r="F17" s="9">
        <f t="shared" ref="F17:F33" si="1">D17*E17</f>
        <v>479.40000000000003</v>
      </c>
      <c r="G17" s="9" t="s">
        <v>230</v>
      </c>
      <c r="H17" s="10" t="s">
        <v>278</v>
      </c>
    </row>
    <row r="18" spans="1:8" s="46" customFormat="1" ht="32.25" x14ac:dyDescent="0.3">
      <c r="A18" s="46" t="s">
        <v>259</v>
      </c>
      <c r="B18" s="47" t="s">
        <v>228</v>
      </c>
      <c r="C18" s="46" t="s">
        <v>11</v>
      </c>
      <c r="D18" s="46">
        <v>1</v>
      </c>
      <c r="E18" s="48">
        <f>122.4+241.2+10.89</f>
        <v>374.49</v>
      </c>
      <c r="F18" s="46">
        <f t="shared" si="1"/>
        <v>374.49</v>
      </c>
      <c r="G18" s="46" t="s">
        <v>230</v>
      </c>
      <c r="H18" s="52" t="s">
        <v>227</v>
      </c>
    </row>
    <row r="19" spans="1:8" s="21" customFormat="1" ht="20.25" x14ac:dyDescent="0.3">
      <c r="A19" s="21" t="s">
        <v>260</v>
      </c>
      <c r="B19" s="8" t="s">
        <v>191</v>
      </c>
      <c r="C19" s="21" t="s">
        <v>192</v>
      </c>
      <c r="D19" s="21">
        <v>70</v>
      </c>
      <c r="E19" s="22">
        <v>0.5</v>
      </c>
      <c r="F19" s="21">
        <f t="shared" si="1"/>
        <v>35</v>
      </c>
      <c r="G19" s="21" t="s">
        <v>230</v>
      </c>
      <c r="H19" s="10" t="s">
        <v>193</v>
      </c>
    </row>
    <row r="20" spans="1:8" s="9" customFormat="1" ht="20.25" x14ac:dyDescent="0.3">
      <c r="A20" s="9" t="s">
        <v>245</v>
      </c>
      <c r="B20" s="16" t="s">
        <v>195</v>
      </c>
      <c r="C20" s="9" t="s">
        <v>192</v>
      </c>
      <c r="D20" s="9">
        <v>70</v>
      </c>
      <c r="E20" s="12">
        <v>3.5</v>
      </c>
      <c r="F20" s="9">
        <f t="shared" si="1"/>
        <v>245</v>
      </c>
      <c r="G20" s="9" t="s">
        <v>230</v>
      </c>
      <c r="H20" s="10" t="s">
        <v>194</v>
      </c>
    </row>
    <row r="21" spans="1:8" s="9" customFormat="1" ht="20.25" x14ac:dyDescent="0.3">
      <c r="A21" s="9" t="s">
        <v>261</v>
      </c>
      <c r="B21" s="16" t="s">
        <v>196</v>
      </c>
      <c r="C21" s="9" t="s">
        <v>192</v>
      </c>
      <c r="D21" s="9">
        <v>70</v>
      </c>
      <c r="E21" s="12">
        <v>1.25</v>
      </c>
      <c r="F21" s="9">
        <f t="shared" si="1"/>
        <v>87.5</v>
      </c>
      <c r="G21" s="9" t="s">
        <v>230</v>
      </c>
      <c r="H21" s="10" t="s">
        <v>197</v>
      </c>
    </row>
    <row r="22" spans="1:8" s="9" customFormat="1" ht="20.25" x14ac:dyDescent="0.3">
      <c r="A22" s="9" t="s">
        <v>262</v>
      </c>
      <c r="B22" s="16" t="s">
        <v>199</v>
      </c>
      <c r="C22" s="9" t="s">
        <v>192</v>
      </c>
      <c r="D22" s="9">
        <v>35</v>
      </c>
      <c r="E22" s="12">
        <v>1</v>
      </c>
      <c r="F22" s="9">
        <f t="shared" si="1"/>
        <v>35</v>
      </c>
      <c r="G22" s="9" t="s">
        <v>230</v>
      </c>
      <c r="H22" s="10" t="s">
        <v>198</v>
      </c>
    </row>
    <row r="23" spans="1:8" s="9" customFormat="1" ht="20.25" x14ac:dyDescent="0.3">
      <c r="A23" s="9" t="s">
        <v>263</v>
      </c>
      <c r="B23" s="16" t="s">
        <v>200</v>
      </c>
      <c r="C23" s="9" t="s">
        <v>192</v>
      </c>
      <c r="D23" s="9">
        <v>14</v>
      </c>
      <c r="E23" s="12">
        <v>2</v>
      </c>
      <c r="F23" s="9">
        <f t="shared" si="1"/>
        <v>28</v>
      </c>
      <c r="G23" s="9" t="s">
        <v>230</v>
      </c>
      <c r="H23" s="10" t="s">
        <v>201</v>
      </c>
    </row>
    <row r="24" spans="1:8" s="9" customFormat="1" ht="20.25" x14ac:dyDescent="0.3">
      <c r="A24" s="9" t="s">
        <v>247</v>
      </c>
      <c r="B24" s="16" t="s">
        <v>202</v>
      </c>
      <c r="C24" s="9" t="s">
        <v>192</v>
      </c>
      <c r="D24" s="9">
        <v>70</v>
      </c>
      <c r="E24" s="12">
        <v>2</v>
      </c>
      <c r="F24" s="9">
        <f t="shared" si="1"/>
        <v>140</v>
      </c>
      <c r="G24" s="9" t="s">
        <v>230</v>
      </c>
      <c r="H24" s="10" t="s">
        <v>205</v>
      </c>
    </row>
    <row r="25" spans="1:8" s="9" customFormat="1" ht="36.75" customHeight="1" x14ac:dyDescent="0.3">
      <c r="A25" s="9" t="s">
        <v>264</v>
      </c>
      <c r="B25" s="16" t="s">
        <v>203</v>
      </c>
      <c r="C25" s="9" t="s">
        <v>192</v>
      </c>
      <c r="D25" s="9">
        <v>70</v>
      </c>
      <c r="E25" s="12">
        <v>2</v>
      </c>
      <c r="F25" s="9">
        <f t="shared" si="1"/>
        <v>140</v>
      </c>
      <c r="G25" s="9" t="s">
        <v>230</v>
      </c>
      <c r="H25" s="10" t="s">
        <v>204</v>
      </c>
    </row>
    <row r="26" spans="1:8" s="9" customFormat="1" ht="20.25" x14ac:dyDescent="0.3">
      <c r="A26" s="9" t="s">
        <v>265</v>
      </c>
      <c r="B26" s="16" t="s">
        <v>221</v>
      </c>
      <c r="C26" s="9" t="s">
        <v>192</v>
      </c>
      <c r="D26" s="9">
        <v>70</v>
      </c>
      <c r="E26" s="12">
        <v>4.75</v>
      </c>
      <c r="F26" s="9">
        <f t="shared" si="1"/>
        <v>332.5</v>
      </c>
      <c r="G26" s="9" t="s">
        <v>230</v>
      </c>
      <c r="H26" s="10" t="s">
        <v>222</v>
      </c>
    </row>
    <row r="27" spans="1:8" s="9" customFormat="1" ht="20.25" x14ac:dyDescent="0.3">
      <c r="A27" s="9" t="s">
        <v>266</v>
      </c>
      <c r="B27" s="16" t="s">
        <v>206</v>
      </c>
      <c r="C27" s="9" t="s">
        <v>192</v>
      </c>
      <c r="D27" s="9">
        <v>70</v>
      </c>
      <c r="E27" s="12">
        <v>2.7</v>
      </c>
      <c r="F27" s="9">
        <f t="shared" si="1"/>
        <v>189</v>
      </c>
      <c r="G27" s="9" t="s">
        <v>230</v>
      </c>
      <c r="H27" s="10" t="s">
        <v>207</v>
      </c>
    </row>
    <row r="28" spans="1:8" s="9" customFormat="1" ht="20.25" x14ac:dyDescent="0.3">
      <c r="A28" s="9" t="s">
        <v>267</v>
      </c>
      <c r="B28" s="16" t="s">
        <v>208</v>
      </c>
      <c r="C28" s="9" t="s">
        <v>192</v>
      </c>
      <c r="D28" s="9">
        <v>70</v>
      </c>
      <c r="E28" s="12">
        <v>3.5</v>
      </c>
      <c r="F28" s="9">
        <f t="shared" si="1"/>
        <v>245</v>
      </c>
      <c r="G28" s="9" t="s">
        <v>230</v>
      </c>
      <c r="H28" s="10" t="s">
        <v>214</v>
      </c>
    </row>
    <row r="29" spans="1:8" s="9" customFormat="1" ht="32.25" x14ac:dyDescent="0.3">
      <c r="A29" s="9" t="s">
        <v>268</v>
      </c>
      <c r="B29" s="16" t="s">
        <v>209</v>
      </c>
      <c r="C29" s="9" t="s">
        <v>192</v>
      </c>
      <c r="D29" s="9">
        <v>2</v>
      </c>
      <c r="E29" s="12">
        <v>2</v>
      </c>
      <c r="F29" s="9">
        <f t="shared" si="1"/>
        <v>4</v>
      </c>
      <c r="G29" s="9" t="s">
        <v>230</v>
      </c>
      <c r="H29" s="10" t="s">
        <v>211</v>
      </c>
    </row>
    <row r="30" spans="1:8" s="9" customFormat="1" ht="20.25" x14ac:dyDescent="0.3">
      <c r="A30" s="9" t="s">
        <v>269</v>
      </c>
      <c r="B30" s="16" t="s">
        <v>210</v>
      </c>
      <c r="C30" s="9" t="s">
        <v>192</v>
      </c>
      <c r="D30" s="9">
        <v>14</v>
      </c>
      <c r="E30" s="12">
        <v>0.75</v>
      </c>
      <c r="F30" s="9">
        <f t="shared" si="1"/>
        <v>10.5</v>
      </c>
      <c r="G30" s="9" t="s">
        <v>230</v>
      </c>
      <c r="H30" s="10" t="s">
        <v>216</v>
      </c>
    </row>
    <row r="31" spans="1:8" s="9" customFormat="1" ht="20.25" x14ac:dyDescent="0.3">
      <c r="A31" s="9" t="s">
        <v>271</v>
      </c>
      <c r="B31" s="16" t="s">
        <v>217</v>
      </c>
      <c r="C31" s="9" t="s">
        <v>192</v>
      </c>
      <c r="D31" s="9">
        <v>70</v>
      </c>
      <c r="E31" s="12">
        <v>5.5</v>
      </c>
      <c r="F31" s="9">
        <f t="shared" si="1"/>
        <v>385</v>
      </c>
      <c r="G31" s="9" t="s">
        <v>230</v>
      </c>
      <c r="H31" s="10" t="s">
        <v>218</v>
      </c>
    </row>
    <row r="32" spans="1:8" s="9" customFormat="1" ht="20.25" x14ac:dyDescent="0.3">
      <c r="A32" s="9" t="s">
        <v>272</v>
      </c>
      <c r="B32" s="16" t="s">
        <v>220</v>
      </c>
      <c r="C32" s="9" t="s">
        <v>192</v>
      </c>
      <c r="D32" s="9">
        <v>140</v>
      </c>
      <c r="E32" s="12">
        <v>0.5</v>
      </c>
      <c r="F32" s="9">
        <f t="shared" si="1"/>
        <v>70</v>
      </c>
      <c r="G32" s="9" t="s">
        <v>230</v>
      </c>
      <c r="H32" s="10" t="s">
        <v>219</v>
      </c>
    </row>
    <row r="33" spans="1:8" s="9" customFormat="1" ht="20.25" x14ac:dyDescent="0.3">
      <c r="A33" s="9" t="s">
        <v>273</v>
      </c>
      <c r="B33" s="16" t="s">
        <v>200</v>
      </c>
      <c r="C33" s="9" t="s">
        <v>192</v>
      </c>
      <c r="D33" s="9">
        <v>14</v>
      </c>
      <c r="E33" s="12">
        <v>2</v>
      </c>
      <c r="F33" s="9">
        <f t="shared" si="1"/>
        <v>28</v>
      </c>
      <c r="G33" s="9" t="s">
        <v>230</v>
      </c>
      <c r="H33" s="25" t="s">
        <v>213</v>
      </c>
    </row>
    <row r="34" spans="1:8" s="9" customFormat="1" ht="32.25" x14ac:dyDescent="0.3">
      <c r="A34" s="9" t="s">
        <v>274</v>
      </c>
      <c r="B34" s="16" t="s">
        <v>176</v>
      </c>
      <c r="C34" s="9" t="s">
        <v>8</v>
      </c>
      <c r="D34" s="9">
        <v>6</v>
      </c>
      <c r="E34" s="12">
        <v>29.91</v>
      </c>
      <c r="F34" s="9">
        <f t="shared" si="0"/>
        <v>179.46</v>
      </c>
      <c r="G34" s="9" t="s">
        <v>230</v>
      </c>
      <c r="H34" s="10" t="s">
        <v>175</v>
      </c>
    </row>
    <row r="35" spans="1:8" ht="7.5" customHeight="1" x14ac:dyDescent="0.25"/>
    <row r="36" spans="1:8" x14ac:dyDescent="0.25">
      <c r="B36" s="2" t="s">
        <v>20</v>
      </c>
      <c r="F36" s="5">
        <f>SUM(F5:F34)</f>
        <v>7676.0899999999992</v>
      </c>
      <c r="G36" s="5"/>
    </row>
  </sheetData>
  <hyperlinks>
    <hyperlink ref="H8" r:id="rId1"/>
    <hyperlink ref="H6" r:id="rId2"/>
    <hyperlink ref="H7" r:id="rId3"/>
    <hyperlink ref="H34" r:id="rId4"/>
    <hyperlink ref="H9" r:id="rId5"/>
    <hyperlink ref="H12" r:id="rId6"/>
    <hyperlink ref="H15" r:id="rId7"/>
    <hyperlink ref="H16" r:id="rId8"/>
    <hyperlink ref="H18" r:id="rId9"/>
    <hyperlink ref="H19" r:id="rId10"/>
    <hyperlink ref="H20" r:id="rId11"/>
    <hyperlink ref="H21" r:id="rId12"/>
    <hyperlink ref="H22" r:id="rId13"/>
    <hyperlink ref="H23" r:id="rId14"/>
    <hyperlink ref="H25" r:id="rId15"/>
    <hyperlink ref="H24" r:id="rId16"/>
    <hyperlink ref="H26" r:id="rId17"/>
    <hyperlink ref="H27" r:id="rId18"/>
    <hyperlink ref="H29" r:id="rId19"/>
    <hyperlink ref="H33" r:id="rId20"/>
    <hyperlink ref="H28" r:id="rId21"/>
    <hyperlink ref="H30" r:id="rId22"/>
    <hyperlink ref="H31" r:id="rId23"/>
    <hyperlink ref="H32" r:id="rId24"/>
    <hyperlink ref="H10" r:id="rId25"/>
    <hyperlink ref="H11" r:id="rId26"/>
    <hyperlink ref="H17" r:id="rId27"/>
    <hyperlink ref="H5" r:id="rId28"/>
    <hyperlink ref="H4" r:id="rId29"/>
    <hyperlink ref="H13" r:id="rId30"/>
    <hyperlink ref="H14" r:id="rId31"/>
  </hyperlinks>
  <pageMargins left="0.7" right="0.7" top="0.75" bottom="0.75" header="0.3" footer="0.3"/>
  <pageSetup scale="83" fitToWidth="4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3" zoomScale="50" zoomScaleNormal="50" workbookViewId="0">
      <selection activeCell="H26" sqref="H26"/>
    </sheetView>
  </sheetViews>
  <sheetFormatPr defaultColWidth="31.6328125" defaultRowHeight="15.75" x14ac:dyDescent="0.25"/>
  <cols>
    <col min="1" max="1" width="4.453125" style="1" customWidth="1"/>
    <col min="2" max="2" width="56.90625" style="2" customWidth="1"/>
    <col min="3" max="3" width="7.1796875" style="1" customWidth="1"/>
    <col min="4" max="4" width="6.7265625" style="1" customWidth="1"/>
    <col min="5" max="5" width="7.36328125" style="11" customWidth="1"/>
    <col min="6" max="7" width="8" style="1" customWidth="1"/>
    <col min="8" max="8" width="6.1796875" style="1" customWidth="1"/>
    <col min="9" max="14" width="5.453125" style="1" customWidth="1"/>
    <col min="15" max="15" width="5.26953125" style="1" customWidth="1"/>
    <col min="16" max="69" width="5.453125" style="1" customWidth="1"/>
    <col min="70" max="16384" width="31.6328125" style="1"/>
  </cols>
  <sheetData>
    <row r="1" spans="1:8" x14ac:dyDescent="0.25">
      <c r="B1" s="2" t="s">
        <v>275</v>
      </c>
    </row>
    <row r="2" spans="1:8" ht="15.75" customHeight="1" x14ac:dyDescent="0.25">
      <c r="B2" s="2" t="s">
        <v>0</v>
      </c>
      <c r="C2" s="1" t="s">
        <v>1</v>
      </c>
      <c r="D2" s="1" t="s">
        <v>3</v>
      </c>
      <c r="E2" s="11" t="s">
        <v>4</v>
      </c>
      <c r="F2" s="1" t="s">
        <v>5</v>
      </c>
      <c r="G2" s="1" t="s">
        <v>229</v>
      </c>
      <c r="H2" s="1" t="s">
        <v>2</v>
      </c>
    </row>
    <row r="3" spans="1:8" ht="45.75" customHeight="1" x14ac:dyDescent="0.25">
      <c r="B3" s="1"/>
    </row>
    <row r="4" spans="1:8" ht="33.75" customHeight="1" x14ac:dyDescent="0.25">
      <c r="B4" s="2" t="s">
        <v>7</v>
      </c>
      <c r="F4" s="1">
        <f>SUM(F6:F12,F14:F18,F22:F28)</f>
        <v>6162.84</v>
      </c>
    </row>
    <row r="5" spans="1:8" s="9" customFormat="1" ht="33.75" customHeight="1" x14ac:dyDescent="0.3">
      <c r="A5" s="9" t="s">
        <v>241</v>
      </c>
      <c r="B5" s="16" t="s">
        <v>280</v>
      </c>
      <c r="D5" s="9">
        <v>60</v>
      </c>
      <c r="E5" s="12">
        <v>15.99</v>
      </c>
      <c r="F5" s="9">
        <f>D5*E5</f>
        <v>959.4</v>
      </c>
      <c r="G5" s="9" t="s">
        <v>230</v>
      </c>
      <c r="H5" s="10" t="s">
        <v>281</v>
      </c>
    </row>
    <row r="6" spans="1:8" s="17" customFormat="1" ht="36.75" customHeight="1" x14ac:dyDescent="0.3">
      <c r="A6" s="17" t="s">
        <v>241</v>
      </c>
      <c r="B6" s="18" t="s">
        <v>24</v>
      </c>
      <c r="C6" s="17" t="s">
        <v>8</v>
      </c>
      <c r="D6" s="17">
        <v>70</v>
      </c>
      <c r="E6" s="19">
        <v>8.99</v>
      </c>
      <c r="F6" s="17">
        <f t="shared" ref="F6:F49" si="0">D6*E6</f>
        <v>629.30000000000007</v>
      </c>
      <c r="G6" s="17" t="s">
        <v>230</v>
      </c>
      <c r="H6" s="10" t="s">
        <v>233</v>
      </c>
    </row>
    <row r="7" spans="1:8" s="17" customFormat="1" ht="35.25" customHeight="1" x14ac:dyDescent="0.3">
      <c r="A7" s="17" t="s">
        <v>249</v>
      </c>
      <c r="B7" s="18" t="s">
        <v>92</v>
      </c>
      <c r="C7" s="17" t="s">
        <v>8</v>
      </c>
      <c r="D7" s="17">
        <v>53</v>
      </c>
      <c r="E7" s="19">
        <f>F7/D7</f>
        <v>4.1530188679245281</v>
      </c>
      <c r="F7" s="17">
        <f>220.11</f>
        <v>220.11</v>
      </c>
      <c r="G7" s="17" t="s">
        <v>230</v>
      </c>
      <c r="H7" s="10" t="s">
        <v>149</v>
      </c>
    </row>
    <row r="8" spans="1:8" s="17" customFormat="1" ht="35.25" customHeight="1" x14ac:dyDescent="0.3">
      <c r="A8" s="17" t="s">
        <v>249</v>
      </c>
      <c r="B8" s="18" t="s">
        <v>92</v>
      </c>
      <c r="C8" s="17" t="s">
        <v>8</v>
      </c>
      <c r="D8" s="17">
        <v>60</v>
      </c>
      <c r="E8" s="19">
        <v>7.7</v>
      </c>
      <c r="F8" s="17">
        <f>D8*E8</f>
        <v>462</v>
      </c>
      <c r="G8" s="17" t="s">
        <v>230</v>
      </c>
      <c r="H8" s="10" t="s">
        <v>279</v>
      </c>
    </row>
    <row r="9" spans="1:8" s="17" customFormat="1" ht="35.25" customHeight="1" x14ac:dyDescent="0.3">
      <c r="A9" s="17" t="s">
        <v>249</v>
      </c>
      <c r="B9" s="18" t="s">
        <v>92</v>
      </c>
      <c r="C9" s="17" t="s">
        <v>8</v>
      </c>
      <c r="D9" s="17">
        <v>9</v>
      </c>
      <c r="E9" s="19">
        <f>F9/D9</f>
        <v>3.5900000000000003</v>
      </c>
      <c r="F9" s="17">
        <f>32.31</f>
        <v>32.31</v>
      </c>
      <c r="G9" s="17" t="s">
        <v>230</v>
      </c>
      <c r="H9" s="10" t="s">
        <v>149</v>
      </c>
    </row>
    <row r="10" spans="1:8" s="38" customFormat="1" ht="35.25" customHeight="1" x14ac:dyDescent="0.3">
      <c r="A10" s="38" t="s">
        <v>246</v>
      </c>
      <c r="B10" s="39" t="s">
        <v>93</v>
      </c>
      <c r="C10" s="38" t="s">
        <v>8</v>
      </c>
      <c r="D10" s="38">
        <v>70</v>
      </c>
      <c r="E10" s="40">
        <f>F10/D10</f>
        <v>3.7727142857142852</v>
      </c>
      <c r="F10" s="38">
        <f>264.09</f>
        <v>264.08999999999997</v>
      </c>
      <c r="G10" s="38" t="s">
        <v>230</v>
      </c>
      <c r="H10" s="41" t="s">
        <v>150</v>
      </c>
    </row>
    <row r="11" spans="1:8" s="21" customFormat="1" ht="33.75" customHeight="1" x14ac:dyDescent="0.3">
      <c r="A11" s="21" t="s">
        <v>252</v>
      </c>
      <c r="B11" s="8" t="s">
        <v>126</v>
      </c>
      <c r="C11" s="21" t="s">
        <v>8</v>
      </c>
      <c r="D11" s="21">
        <v>10</v>
      </c>
      <c r="E11" s="22">
        <f>11.35+3.7</f>
        <v>15.05</v>
      </c>
      <c r="F11" s="21">
        <f>D11*E11</f>
        <v>150.5</v>
      </c>
      <c r="G11" s="21" t="s">
        <v>230</v>
      </c>
      <c r="H11" s="10" t="s">
        <v>236</v>
      </c>
    </row>
    <row r="12" spans="1:8" s="17" customFormat="1" ht="38.25" customHeight="1" x14ac:dyDescent="0.3">
      <c r="A12" s="17" t="s">
        <v>251</v>
      </c>
      <c r="B12" s="18" t="s">
        <v>148</v>
      </c>
      <c r="C12" s="17" t="s">
        <v>8</v>
      </c>
      <c r="D12" s="17">
        <v>70</v>
      </c>
      <c r="E12" s="19">
        <f>F12/D12</f>
        <v>4.363714285714285</v>
      </c>
      <c r="F12" s="17">
        <f>305.46</f>
        <v>305.45999999999998</v>
      </c>
      <c r="G12" s="17" t="s">
        <v>230</v>
      </c>
      <c r="H12" s="20" t="s">
        <v>235</v>
      </c>
    </row>
    <row r="13" spans="1:8" s="17" customFormat="1" ht="20.25" x14ac:dyDescent="0.3">
      <c r="A13" s="17" t="s">
        <v>253</v>
      </c>
      <c r="B13" s="18" t="s">
        <v>151</v>
      </c>
      <c r="C13" s="17" t="s">
        <v>8</v>
      </c>
      <c r="D13" s="17">
        <v>50</v>
      </c>
      <c r="E13" s="19">
        <f>F13/D13</f>
        <v>0.97900000000000009</v>
      </c>
      <c r="F13" s="17">
        <f>19.95+29</f>
        <v>48.95</v>
      </c>
      <c r="G13" s="17" t="s">
        <v>230</v>
      </c>
      <c r="H13" s="10" t="s">
        <v>282</v>
      </c>
    </row>
    <row r="14" spans="1:8" s="21" customFormat="1" ht="33.75" customHeight="1" x14ac:dyDescent="0.3">
      <c r="A14" s="21" t="s">
        <v>255</v>
      </c>
      <c r="B14" s="8" t="s">
        <v>119</v>
      </c>
      <c r="C14" s="21" t="s">
        <v>8</v>
      </c>
      <c r="D14" s="21">
        <v>60</v>
      </c>
      <c r="E14" s="22">
        <f>12.99</f>
        <v>12.99</v>
      </c>
      <c r="F14" s="21">
        <f>D14*E14</f>
        <v>779.4</v>
      </c>
      <c r="G14" s="21" t="s">
        <v>230</v>
      </c>
      <c r="H14" s="10" t="s">
        <v>283</v>
      </c>
    </row>
    <row r="15" spans="1:8" s="17" customFormat="1" ht="33.75" customHeight="1" x14ac:dyDescent="0.3">
      <c r="A15" s="17" t="s">
        <v>250</v>
      </c>
      <c r="B15" s="18" t="s">
        <v>91</v>
      </c>
      <c r="C15" s="17" t="s">
        <v>8</v>
      </c>
      <c r="D15" s="17">
        <v>58</v>
      </c>
      <c r="E15" s="19">
        <f>F15/D15</f>
        <v>14.631551724137932</v>
      </c>
      <c r="F15" s="17">
        <f>848.63</f>
        <v>848.63</v>
      </c>
      <c r="G15" s="17" t="s">
        <v>230</v>
      </c>
      <c r="H15" s="10" t="s">
        <v>98</v>
      </c>
    </row>
    <row r="16" spans="1:8" s="17" customFormat="1" ht="33.75" customHeight="1" x14ac:dyDescent="0.3">
      <c r="A16" s="17" t="s">
        <v>254</v>
      </c>
      <c r="B16" s="18" t="s">
        <v>277</v>
      </c>
      <c r="C16" s="17" t="s">
        <v>8</v>
      </c>
      <c r="D16" s="17">
        <v>60</v>
      </c>
      <c r="E16" s="19">
        <v>7.31</v>
      </c>
      <c r="F16" s="17">
        <f>D16*E16</f>
        <v>438.59999999999997</v>
      </c>
      <c r="G16" s="17" t="s">
        <v>230</v>
      </c>
      <c r="H16" s="10" t="s">
        <v>276</v>
      </c>
    </row>
    <row r="17" spans="1:8" s="17" customFormat="1" ht="33.75" customHeight="1" x14ac:dyDescent="0.3">
      <c r="A17" s="17" t="s">
        <v>254</v>
      </c>
      <c r="B17" s="18" t="s">
        <v>81</v>
      </c>
      <c r="C17" s="17" t="s">
        <v>8</v>
      </c>
      <c r="D17" s="17">
        <v>10</v>
      </c>
      <c r="E17" s="19">
        <f>F17/D17</f>
        <v>5.1779999999999999</v>
      </c>
      <c r="F17" s="17">
        <f>51.78</f>
        <v>51.78</v>
      </c>
      <c r="G17" s="17" t="s">
        <v>230</v>
      </c>
      <c r="H17" s="20" t="s">
        <v>238</v>
      </c>
    </row>
    <row r="18" spans="1:8" s="17" customFormat="1" ht="32.25" x14ac:dyDescent="0.3">
      <c r="A18" s="17" t="s">
        <v>254</v>
      </c>
      <c r="B18" s="18" t="s">
        <v>81</v>
      </c>
      <c r="C18" s="17" t="s">
        <v>8</v>
      </c>
      <c r="D18" s="17">
        <v>50</v>
      </c>
      <c r="E18" s="19">
        <f>F18/D18</f>
        <v>5.0175999999999998</v>
      </c>
      <c r="F18" s="17">
        <f>250.88</f>
        <v>250.88</v>
      </c>
      <c r="G18" s="17" t="s">
        <v>230</v>
      </c>
      <c r="H18" s="10" t="s">
        <v>237</v>
      </c>
    </row>
    <row r="19" spans="1:8" s="17" customFormat="1" ht="20.25" x14ac:dyDescent="0.3">
      <c r="A19" s="17" t="s">
        <v>256</v>
      </c>
      <c r="B19" s="18" t="s">
        <v>118</v>
      </c>
      <c r="C19" s="17" t="s">
        <v>8</v>
      </c>
      <c r="D19" s="17">
        <v>140</v>
      </c>
      <c r="E19" s="19">
        <v>1.61</v>
      </c>
      <c r="F19" s="17">
        <f t="shared" si="0"/>
        <v>225.4</v>
      </c>
      <c r="G19" s="17" t="s">
        <v>230</v>
      </c>
      <c r="H19" s="20" t="s">
        <v>125</v>
      </c>
    </row>
    <row r="20" spans="1:8" s="17" customFormat="1" ht="39.75" customHeight="1" x14ac:dyDescent="0.3">
      <c r="A20" s="17" t="s">
        <v>248</v>
      </c>
      <c r="B20" s="18" t="s">
        <v>232</v>
      </c>
      <c r="C20" s="17" t="s">
        <v>8</v>
      </c>
      <c r="D20" s="17">
        <v>18</v>
      </c>
      <c r="E20" s="19">
        <f>70.98/18</f>
        <v>3.9433333333333334</v>
      </c>
      <c r="F20" s="17">
        <f t="shared" si="0"/>
        <v>70.98</v>
      </c>
      <c r="G20" s="17" t="s">
        <v>230</v>
      </c>
      <c r="H20" s="10" t="s">
        <v>231</v>
      </c>
    </row>
    <row r="21" spans="1:8" s="17" customFormat="1" ht="38.25" customHeight="1" x14ac:dyDescent="0.3">
      <c r="A21" s="17" t="s">
        <v>248</v>
      </c>
      <c r="B21" s="18" t="s">
        <v>123</v>
      </c>
      <c r="C21" s="17" t="s">
        <v>8</v>
      </c>
      <c r="D21" s="17">
        <v>60</v>
      </c>
      <c r="E21" s="19">
        <v>6.71</v>
      </c>
      <c r="F21" s="17">
        <f>D21*E21</f>
        <v>402.6</v>
      </c>
      <c r="G21" s="17" t="s">
        <v>230</v>
      </c>
      <c r="H21" s="10" t="s">
        <v>231</v>
      </c>
    </row>
    <row r="22" spans="1:8" s="17" customFormat="1" ht="38.25" customHeight="1" x14ac:dyDescent="0.3">
      <c r="A22" s="17" t="s">
        <v>248</v>
      </c>
      <c r="B22" s="18" t="s">
        <v>123</v>
      </c>
      <c r="C22" s="17" t="s">
        <v>8</v>
      </c>
      <c r="D22" s="17">
        <v>52</v>
      </c>
      <c r="E22" s="19">
        <f>F22/D22</f>
        <v>3.19</v>
      </c>
      <c r="F22" s="17">
        <f>165.88</f>
        <v>165.88</v>
      </c>
      <c r="G22" s="17" t="s">
        <v>230</v>
      </c>
      <c r="H22" s="10" t="s">
        <v>124</v>
      </c>
    </row>
    <row r="23" spans="1:8" s="21" customFormat="1" ht="20.25" x14ac:dyDescent="0.3">
      <c r="A23" s="21" t="s">
        <v>244</v>
      </c>
      <c r="B23" s="8" t="s">
        <v>12</v>
      </c>
      <c r="C23" s="21" t="s">
        <v>170</v>
      </c>
      <c r="D23" s="21">
        <v>70</v>
      </c>
      <c r="E23" s="22">
        <v>4.99</v>
      </c>
      <c r="F23" s="21">
        <f t="shared" si="0"/>
        <v>349.3</v>
      </c>
      <c r="G23" s="21" t="s">
        <v>19</v>
      </c>
      <c r="H23" s="10" t="s">
        <v>169</v>
      </c>
    </row>
    <row r="24" spans="1:8" s="21" customFormat="1" ht="20.25" x14ac:dyDescent="0.3">
      <c r="A24" s="21" t="s">
        <v>257</v>
      </c>
      <c r="B24" s="23" t="s">
        <v>286</v>
      </c>
      <c r="C24" s="21" t="s">
        <v>8</v>
      </c>
      <c r="D24" s="21">
        <v>30</v>
      </c>
      <c r="E24" s="22">
        <v>7.98</v>
      </c>
      <c r="F24" s="21">
        <f t="shared" si="0"/>
        <v>239.4</v>
      </c>
      <c r="G24" s="21" t="s">
        <v>230</v>
      </c>
      <c r="H24" s="10" t="s">
        <v>285</v>
      </c>
    </row>
    <row r="25" spans="1:8" s="21" customFormat="1" ht="20.25" x14ac:dyDescent="0.3">
      <c r="A25" s="21" t="s">
        <v>257</v>
      </c>
      <c r="B25" s="8" t="s">
        <v>288</v>
      </c>
      <c r="C25" s="21" t="s">
        <v>8</v>
      </c>
      <c r="D25" s="21">
        <v>25</v>
      </c>
      <c r="E25" s="22">
        <v>6.98</v>
      </c>
      <c r="F25" s="21">
        <f t="shared" si="0"/>
        <v>174.5</v>
      </c>
      <c r="G25" s="21" t="s">
        <v>230</v>
      </c>
      <c r="H25" s="10" t="s">
        <v>287</v>
      </c>
    </row>
    <row r="26" spans="1:8" s="21" customFormat="1" ht="23.25" customHeight="1" x14ac:dyDescent="0.3">
      <c r="A26" s="21" t="s">
        <v>257</v>
      </c>
      <c r="B26" s="23" t="s">
        <v>239</v>
      </c>
      <c r="C26" s="21" t="s">
        <v>8</v>
      </c>
      <c r="D26" s="21">
        <v>70</v>
      </c>
      <c r="E26" s="22">
        <f>F26/D26</f>
        <v>2.5900000000000003</v>
      </c>
      <c r="F26" s="21">
        <v>181.3</v>
      </c>
      <c r="G26" s="21" t="s">
        <v>230</v>
      </c>
      <c r="H26" s="10" t="s">
        <v>240</v>
      </c>
    </row>
    <row r="27" spans="1:8" s="21" customFormat="1" ht="20.25" x14ac:dyDescent="0.3">
      <c r="A27" s="21" t="s">
        <v>242</v>
      </c>
      <c r="B27" s="8" t="s">
        <v>234</v>
      </c>
      <c r="C27" s="21" t="s">
        <v>8</v>
      </c>
      <c r="D27" s="21">
        <v>50</v>
      </c>
      <c r="E27" s="22">
        <v>2.9</v>
      </c>
      <c r="F27" s="21">
        <f>D27*E27</f>
        <v>145</v>
      </c>
      <c r="G27" s="9" t="s">
        <v>230</v>
      </c>
      <c r="H27" s="10" t="s">
        <v>284</v>
      </c>
    </row>
    <row r="28" spans="1:8" s="17" customFormat="1" ht="36" customHeight="1" x14ac:dyDescent="0.3">
      <c r="A28" s="17" t="s">
        <v>258</v>
      </c>
      <c r="B28" s="18" t="s">
        <v>94</v>
      </c>
      <c r="C28" s="17" t="s">
        <v>8</v>
      </c>
      <c r="D28" s="17">
        <f>59</f>
        <v>59</v>
      </c>
      <c r="E28" s="19">
        <f>F28/D28</f>
        <v>8.0406779661016952</v>
      </c>
      <c r="F28" s="17">
        <v>474.4</v>
      </c>
      <c r="G28" s="17" t="s">
        <v>230</v>
      </c>
      <c r="H28" s="20" t="s">
        <v>97</v>
      </c>
    </row>
    <row r="29" spans="1:8" s="9" customFormat="1" ht="20.25" x14ac:dyDescent="0.3">
      <c r="A29" s="9" t="s">
        <v>243</v>
      </c>
      <c r="B29" s="16" t="s">
        <v>226</v>
      </c>
      <c r="C29" s="9" t="s">
        <v>8</v>
      </c>
      <c r="D29" s="9">
        <v>21</v>
      </c>
      <c r="E29" s="12">
        <f>4.99+2.29</f>
        <v>7.28</v>
      </c>
      <c r="F29" s="9">
        <f t="shared" ref="F29:F30" si="1">D29*E29</f>
        <v>152.88</v>
      </c>
      <c r="G29" s="9" t="s">
        <v>230</v>
      </c>
      <c r="H29" s="10" t="s">
        <v>225</v>
      </c>
    </row>
    <row r="30" spans="1:8" s="9" customFormat="1" ht="20.25" x14ac:dyDescent="0.3">
      <c r="A30" s="9" t="s">
        <v>243</v>
      </c>
      <c r="B30" s="16" t="s">
        <v>224</v>
      </c>
      <c r="C30" s="9" t="s">
        <v>8</v>
      </c>
      <c r="D30" s="9">
        <v>60</v>
      </c>
      <c r="E30" s="12">
        <v>7.99</v>
      </c>
      <c r="F30" s="9">
        <f t="shared" si="1"/>
        <v>479.40000000000003</v>
      </c>
      <c r="G30" s="9" t="s">
        <v>230</v>
      </c>
      <c r="H30" s="10" t="s">
        <v>278</v>
      </c>
    </row>
    <row r="31" spans="1:8" s="9" customFormat="1" ht="20.25" x14ac:dyDescent="0.3">
      <c r="A31" s="9" t="s">
        <v>243</v>
      </c>
      <c r="B31" s="16" t="s">
        <v>224</v>
      </c>
      <c r="C31" s="9" t="s">
        <v>8</v>
      </c>
      <c r="D31" s="9">
        <v>49</v>
      </c>
      <c r="E31" s="12">
        <f>4.99+2.29</f>
        <v>7.28</v>
      </c>
      <c r="F31" s="9">
        <f t="shared" ref="F31:F48" si="2">D31*E31</f>
        <v>356.72</v>
      </c>
      <c r="G31" s="9" t="s">
        <v>230</v>
      </c>
      <c r="H31" s="10" t="s">
        <v>223</v>
      </c>
    </row>
    <row r="32" spans="1:8" s="17" customFormat="1" ht="32.25" x14ac:dyDescent="0.3">
      <c r="A32" s="17" t="s">
        <v>259</v>
      </c>
      <c r="B32" s="18" t="s">
        <v>228</v>
      </c>
      <c r="C32" s="17" t="s">
        <v>11</v>
      </c>
      <c r="D32" s="17">
        <v>1</v>
      </c>
      <c r="E32" s="19">
        <f>122.4+241.2+10.89</f>
        <v>374.49</v>
      </c>
      <c r="F32" s="17">
        <f t="shared" si="2"/>
        <v>374.49</v>
      </c>
      <c r="G32" s="17" t="s">
        <v>230</v>
      </c>
      <c r="H32" s="20" t="s">
        <v>227</v>
      </c>
    </row>
    <row r="33" spans="1:8" s="21" customFormat="1" ht="20.25" x14ac:dyDescent="0.3">
      <c r="A33" s="21" t="s">
        <v>260</v>
      </c>
      <c r="B33" s="8" t="s">
        <v>191</v>
      </c>
      <c r="C33" s="21" t="s">
        <v>192</v>
      </c>
      <c r="D33" s="21">
        <v>70</v>
      </c>
      <c r="E33" s="22">
        <v>0.5</v>
      </c>
      <c r="F33" s="21">
        <f t="shared" si="2"/>
        <v>35</v>
      </c>
      <c r="G33" s="21" t="s">
        <v>230</v>
      </c>
      <c r="H33" s="24" t="s">
        <v>193</v>
      </c>
    </row>
    <row r="34" spans="1:8" s="9" customFormat="1" ht="20.25" x14ac:dyDescent="0.3">
      <c r="A34" s="9" t="s">
        <v>245</v>
      </c>
      <c r="B34" s="16" t="s">
        <v>195</v>
      </c>
      <c r="C34" s="9" t="s">
        <v>192</v>
      </c>
      <c r="D34" s="9">
        <v>70</v>
      </c>
      <c r="E34" s="12">
        <v>3.5</v>
      </c>
      <c r="F34" s="9">
        <f t="shared" si="2"/>
        <v>245</v>
      </c>
      <c r="G34" s="9" t="s">
        <v>230</v>
      </c>
      <c r="H34" s="10" t="s">
        <v>194</v>
      </c>
    </row>
    <row r="35" spans="1:8" s="9" customFormat="1" ht="20.25" x14ac:dyDescent="0.3">
      <c r="A35" s="9" t="s">
        <v>261</v>
      </c>
      <c r="B35" s="16" t="s">
        <v>196</v>
      </c>
      <c r="C35" s="9" t="s">
        <v>192</v>
      </c>
      <c r="D35" s="9">
        <v>70</v>
      </c>
      <c r="E35" s="12">
        <v>1.25</v>
      </c>
      <c r="F35" s="9">
        <f t="shared" si="2"/>
        <v>87.5</v>
      </c>
      <c r="G35" s="9" t="s">
        <v>230</v>
      </c>
      <c r="H35" s="10" t="s">
        <v>197</v>
      </c>
    </row>
    <row r="36" spans="1:8" s="9" customFormat="1" ht="20.25" x14ac:dyDescent="0.3">
      <c r="A36" s="9" t="s">
        <v>262</v>
      </c>
      <c r="B36" s="16" t="s">
        <v>199</v>
      </c>
      <c r="C36" s="9" t="s">
        <v>192</v>
      </c>
      <c r="D36" s="9">
        <v>35</v>
      </c>
      <c r="E36" s="12">
        <v>1</v>
      </c>
      <c r="F36" s="9">
        <f t="shared" si="2"/>
        <v>35</v>
      </c>
      <c r="G36" s="9" t="s">
        <v>230</v>
      </c>
      <c r="H36" s="10" t="s">
        <v>198</v>
      </c>
    </row>
    <row r="37" spans="1:8" s="9" customFormat="1" ht="20.25" x14ac:dyDescent="0.3">
      <c r="A37" s="9" t="s">
        <v>263</v>
      </c>
      <c r="B37" s="16" t="s">
        <v>200</v>
      </c>
      <c r="C37" s="9" t="s">
        <v>192</v>
      </c>
      <c r="D37" s="9">
        <v>14</v>
      </c>
      <c r="E37" s="12">
        <v>2</v>
      </c>
      <c r="F37" s="9">
        <f t="shared" si="2"/>
        <v>28</v>
      </c>
      <c r="G37" s="9" t="s">
        <v>230</v>
      </c>
      <c r="H37" s="10" t="s">
        <v>201</v>
      </c>
    </row>
    <row r="38" spans="1:8" s="9" customFormat="1" ht="20.25" x14ac:dyDescent="0.3">
      <c r="A38" s="9" t="s">
        <v>247</v>
      </c>
      <c r="B38" s="16" t="s">
        <v>202</v>
      </c>
      <c r="C38" s="9" t="s">
        <v>192</v>
      </c>
      <c r="D38" s="9">
        <v>70</v>
      </c>
      <c r="E38" s="12">
        <v>2</v>
      </c>
      <c r="F38" s="9">
        <f t="shared" si="2"/>
        <v>140</v>
      </c>
      <c r="G38" s="9" t="s">
        <v>230</v>
      </c>
      <c r="H38" s="10" t="s">
        <v>205</v>
      </c>
    </row>
    <row r="39" spans="1:8" s="9" customFormat="1" ht="36.75" customHeight="1" x14ac:dyDescent="0.3">
      <c r="A39" s="9" t="s">
        <v>264</v>
      </c>
      <c r="B39" s="16" t="s">
        <v>203</v>
      </c>
      <c r="C39" s="9" t="s">
        <v>192</v>
      </c>
      <c r="D39" s="9">
        <v>70</v>
      </c>
      <c r="E39" s="12">
        <v>2</v>
      </c>
      <c r="F39" s="9">
        <f t="shared" si="2"/>
        <v>140</v>
      </c>
      <c r="G39" s="9" t="s">
        <v>230</v>
      </c>
      <c r="H39" s="10" t="s">
        <v>204</v>
      </c>
    </row>
    <row r="40" spans="1:8" s="9" customFormat="1" ht="20.25" x14ac:dyDescent="0.3">
      <c r="A40" s="9" t="s">
        <v>265</v>
      </c>
      <c r="B40" s="16" t="s">
        <v>221</v>
      </c>
      <c r="C40" s="9" t="s">
        <v>192</v>
      </c>
      <c r="D40" s="9">
        <v>70</v>
      </c>
      <c r="E40" s="12">
        <v>4.75</v>
      </c>
      <c r="F40" s="9">
        <f t="shared" si="2"/>
        <v>332.5</v>
      </c>
      <c r="G40" s="9" t="s">
        <v>230</v>
      </c>
      <c r="H40" s="10" t="s">
        <v>222</v>
      </c>
    </row>
    <row r="41" spans="1:8" s="9" customFormat="1" ht="20.25" x14ac:dyDescent="0.3">
      <c r="A41" s="9" t="s">
        <v>266</v>
      </c>
      <c r="B41" s="16" t="s">
        <v>206</v>
      </c>
      <c r="C41" s="9" t="s">
        <v>192</v>
      </c>
      <c r="D41" s="9">
        <v>70</v>
      </c>
      <c r="E41" s="12">
        <v>2.7</v>
      </c>
      <c r="F41" s="9">
        <f t="shared" si="2"/>
        <v>189</v>
      </c>
      <c r="G41" s="9" t="s">
        <v>230</v>
      </c>
      <c r="H41" s="10" t="s">
        <v>207</v>
      </c>
    </row>
    <row r="42" spans="1:8" s="9" customFormat="1" ht="20.25" x14ac:dyDescent="0.3">
      <c r="A42" s="9" t="s">
        <v>267</v>
      </c>
      <c r="B42" s="16" t="s">
        <v>208</v>
      </c>
      <c r="C42" s="9" t="s">
        <v>192</v>
      </c>
      <c r="D42" s="9">
        <v>70</v>
      </c>
      <c r="E42" s="12">
        <v>3.5</v>
      </c>
      <c r="F42" s="9">
        <f t="shared" si="2"/>
        <v>245</v>
      </c>
      <c r="G42" s="9" t="s">
        <v>230</v>
      </c>
      <c r="H42" s="10" t="s">
        <v>214</v>
      </c>
    </row>
    <row r="43" spans="1:8" s="9" customFormat="1" ht="32.25" x14ac:dyDescent="0.3">
      <c r="A43" s="9" t="s">
        <v>268</v>
      </c>
      <c r="B43" s="16" t="s">
        <v>209</v>
      </c>
      <c r="C43" s="9" t="s">
        <v>192</v>
      </c>
      <c r="D43" s="9">
        <v>2</v>
      </c>
      <c r="E43" s="12">
        <v>2</v>
      </c>
      <c r="F43" s="9">
        <f t="shared" si="2"/>
        <v>4</v>
      </c>
      <c r="G43" s="9" t="s">
        <v>230</v>
      </c>
      <c r="H43" s="10" t="s">
        <v>211</v>
      </c>
    </row>
    <row r="44" spans="1:8" s="9" customFormat="1" ht="20.25" x14ac:dyDescent="0.3">
      <c r="A44" s="9" t="s">
        <v>269</v>
      </c>
      <c r="B44" s="16" t="s">
        <v>210</v>
      </c>
      <c r="C44" s="9" t="s">
        <v>192</v>
      </c>
      <c r="D44" s="9">
        <v>14</v>
      </c>
      <c r="E44" s="12">
        <v>0.75</v>
      </c>
      <c r="F44" s="9">
        <f t="shared" si="2"/>
        <v>10.5</v>
      </c>
      <c r="G44" s="9" t="s">
        <v>230</v>
      </c>
      <c r="H44" s="10" t="s">
        <v>216</v>
      </c>
    </row>
    <row r="45" spans="1:8" s="42" customFormat="1" ht="20.25" x14ac:dyDescent="0.3">
      <c r="A45" s="42" t="s">
        <v>270</v>
      </c>
      <c r="B45" s="43" t="s">
        <v>212</v>
      </c>
      <c r="C45" s="42" t="s">
        <v>192</v>
      </c>
      <c r="D45" s="42">
        <v>68</v>
      </c>
      <c r="E45" s="44">
        <v>5.25</v>
      </c>
      <c r="F45" s="42">
        <f t="shared" si="2"/>
        <v>357</v>
      </c>
      <c r="G45" s="42" t="s">
        <v>230</v>
      </c>
      <c r="H45" s="45" t="s">
        <v>215</v>
      </c>
    </row>
    <row r="46" spans="1:8" s="9" customFormat="1" ht="20.25" x14ac:dyDescent="0.3">
      <c r="A46" s="9" t="s">
        <v>271</v>
      </c>
      <c r="B46" s="16" t="s">
        <v>217</v>
      </c>
      <c r="C46" s="9" t="s">
        <v>192</v>
      </c>
      <c r="D46" s="9">
        <v>70</v>
      </c>
      <c r="E46" s="12">
        <v>5.5</v>
      </c>
      <c r="F46" s="9">
        <f t="shared" si="2"/>
        <v>385</v>
      </c>
      <c r="G46" s="9" t="s">
        <v>230</v>
      </c>
      <c r="H46" s="10" t="s">
        <v>218</v>
      </c>
    </row>
    <row r="47" spans="1:8" s="9" customFormat="1" ht="20.25" x14ac:dyDescent="0.3">
      <c r="A47" s="9" t="s">
        <v>272</v>
      </c>
      <c r="B47" s="16" t="s">
        <v>220</v>
      </c>
      <c r="C47" s="9" t="s">
        <v>192</v>
      </c>
      <c r="D47" s="9">
        <v>140</v>
      </c>
      <c r="E47" s="12">
        <v>0.5</v>
      </c>
      <c r="F47" s="9">
        <f t="shared" si="2"/>
        <v>70</v>
      </c>
      <c r="G47" s="9" t="s">
        <v>230</v>
      </c>
      <c r="H47" s="10" t="s">
        <v>219</v>
      </c>
    </row>
    <row r="48" spans="1:8" s="9" customFormat="1" ht="20.25" x14ac:dyDescent="0.3">
      <c r="A48" s="9" t="s">
        <v>273</v>
      </c>
      <c r="B48" s="16" t="s">
        <v>200</v>
      </c>
      <c r="C48" s="9" t="s">
        <v>192</v>
      </c>
      <c r="D48" s="9">
        <v>14</v>
      </c>
      <c r="E48" s="12">
        <v>2</v>
      </c>
      <c r="F48" s="9">
        <f t="shared" si="2"/>
        <v>28</v>
      </c>
      <c r="G48" s="9" t="s">
        <v>230</v>
      </c>
      <c r="H48" s="25" t="s">
        <v>213</v>
      </c>
    </row>
    <row r="49" spans="1:8" s="9" customFormat="1" ht="32.25" x14ac:dyDescent="0.3">
      <c r="A49" s="9" t="s">
        <v>274</v>
      </c>
      <c r="B49" s="16" t="s">
        <v>176</v>
      </c>
      <c r="C49" s="9" t="s">
        <v>8</v>
      </c>
      <c r="D49" s="9">
        <v>6</v>
      </c>
      <c r="E49" s="12">
        <v>29.91</v>
      </c>
      <c r="F49" s="9">
        <f t="shared" si="0"/>
        <v>179.46</v>
      </c>
      <c r="G49" s="9" t="s">
        <v>230</v>
      </c>
      <c r="H49" s="10" t="s">
        <v>175</v>
      </c>
    </row>
    <row r="50" spans="1:8" ht="7.5" customHeight="1" x14ac:dyDescent="0.25"/>
    <row r="51" spans="1:8" x14ac:dyDescent="0.25">
      <c r="B51" s="2" t="s">
        <v>20</v>
      </c>
      <c r="F51" s="5">
        <f>SUM(F6:F49)</f>
        <v>10785.22</v>
      </c>
      <c r="G51" s="5"/>
    </row>
    <row r="52" spans="1:8" x14ac:dyDescent="0.25">
      <c r="F52" s="1">
        <f>SUM(F33:F48)</f>
        <v>2331.5</v>
      </c>
    </row>
  </sheetData>
  <hyperlinks>
    <hyperlink ref="H14" r:id="rId1"/>
    <hyperlink ref="H11" r:id="rId2"/>
    <hyperlink ref="H12" r:id="rId3"/>
    <hyperlink ref="H7" r:id="rId4"/>
    <hyperlink ref="H10" r:id="rId5"/>
    <hyperlink ref="H13" r:id="rId6"/>
    <hyperlink ref="H49" r:id="rId7"/>
    <hyperlink ref="H15" r:id="rId8"/>
    <hyperlink ref="H18" r:id="rId9"/>
    <hyperlink ref="H22" r:id="rId10"/>
    <hyperlink ref="H19" r:id="rId11"/>
    <hyperlink ref="H23" r:id="rId12"/>
    <hyperlink ref="H27" r:id="rId13"/>
    <hyperlink ref="H28" r:id="rId14"/>
    <hyperlink ref="H32" r:id="rId15"/>
    <hyperlink ref="H33" r:id="rId16"/>
    <hyperlink ref="H34" r:id="rId17"/>
    <hyperlink ref="H35" r:id="rId18"/>
    <hyperlink ref="H36" r:id="rId19"/>
    <hyperlink ref="H37" r:id="rId20"/>
    <hyperlink ref="H39" r:id="rId21"/>
    <hyperlink ref="H38" r:id="rId22"/>
    <hyperlink ref="H40" r:id="rId23"/>
    <hyperlink ref="H41" r:id="rId24"/>
    <hyperlink ref="H43" r:id="rId25"/>
    <hyperlink ref="H48" r:id="rId26"/>
    <hyperlink ref="H42" r:id="rId27"/>
    <hyperlink ref="H45" r:id="rId28"/>
    <hyperlink ref="H44" r:id="rId29"/>
    <hyperlink ref="H46" r:id="rId30"/>
    <hyperlink ref="H47" r:id="rId31"/>
    <hyperlink ref="H31" r:id="rId32"/>
    <hyperlink ref="H29" r:id="rId33"/>
    <hyperlink ref="H6" r:id="rId34"/>
    <hyperlink ref="H20" r:id="rId35"/>
    <hyperlink ref="H9" r:id="rId36"/>
    <hyperlink ref="H17" r:id="rId37"/>
    <hyperlink ref="H26" r:id="rId38"/>
    <hyperlink ref="H16" r:id="rId39"/>
    <hyperlink ref="H21" r:id="rId40"/>
    <hyperlink ref="H30" r:id="rId41"/>
    <hyperlink ref="H8" r:id="rId42"/>
    <hyperlink ref="H5" r:id="rId43"/>
    <hyperlink ref="H24" r:id="rId44"/>
  </hyperlinks>
  <pageMargins left="0.7" right="0.7" top="0.75" bottom="0.75" header="0.3" footer="0.3"/>
  <pageSetup scale="83" fitToWidth="4" orientation="landscape" r:id="rId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zoomScale="70" zoomScaleNormal="70" workbookViewId="0">
      <pane xSplit="6615" ySplit="2775" topLeftCell="B1" activePane="topRight"/>
      <selection activeCell="A16" sqref="A16:XFD16"/>
      <selection pane="topRight" activeCell="G7" sqref="G7"/>
      <selection pane="bottomLeft" activeCell="A24" sqref="A24"/>
      <selection pane="bottomRight" activeCell="D5" sqref="D5"/>
    </sheetView>
  </sheetViews>
  <sheetFormatPr defaultColWidth="31.6328125" defaultRowHeight="15.75" x14ac:dyDescent="0.25"/>
  <cols>
    <col min="1" max="1" width="53.453125" style="2" customWidth="1"/>
    <col min="2" max="2" width="12.453125" style="1" customWidth="1"/>
    <col min="3" max="3" width="5.453125" style="1" customWidth="1"/>
    <col min="4" max="4" width="12.36328125" style="11" customWidth="1"/>
    <col min="5" max="5" width="7.453125" style="1" customWidth="1"/>
    <col min="6" max="6" width="10.08984375" style="1" customWidth="1"/>
    <col min="7" max="7" width="6.1796875" style="1" customWidth="1"/>
    <col min="8" max="68" width="5.453125" style="1" customWidth="1"/>
    <col min="69" max="16384" width="31.6328125" style="1"/>
  </cols>
  <sheetData>
    <row r="1" spans="1:7" ht="18.75" x14ac:dyDescent="0.3">
      <c r="A1" s="15" t="s">
        <v>190</v>
      </c>
    </row>
    <row r="2" spans="1:7" x14ac:dyDescent="0.25">
      <c r="A2" s="2" t="s">
        <v>0</v>
      </c>
      <c r="B2" s="1" t="s">
        <v>1</v>
      </c>
      <c r="C2" s="1" t="s">
        <v>3</v>
      </c>
      <c r="D2" s="11" t="s">
        <v>4</v>
      </c>
      <c r="E2" s="1" t="s">
        <v>5</v>
      </c>
      <c r="F2" s="37" t="s">
        <v>6</v>
      </c>
      <c r="G2" s="1" t="s">
        <v>2</v>
      </c>
    </row>
    <row r="3" spans="1:7" ht="45.75" customHeight="1" x14ac:dyDescent="0.25">
      <c r="F3" s="37"/>
    </row>
    <row r="4" spans="1:7" ht="20.25" x14ac:dyDescent="0.3">
      <c r="A4" s="2" t="s">
        <v>72</v>
      </c>
      <c r="B4" s="1" t="s">
        <v>8</v>
      </c>
      <c r="C4" s="1">
        <v>40</v>
      </c>
      <c r="D4" s="11">
        <f>E4/C4</f>
        <v>1.7899999999999998</v>
      </c>
      <c r="E4" s="1">
        <v>71.599999999999994</v>
      </c>
      <c r="F4" s="1" t="s">
        <v>73</v>
      </c>
      <c r="G4" s="3" t="s">
        <v>71</v>
      </c>
    </row>
    <row r="5" spans="1:7" ht="20.25" x14ac:dyDescent="0.3">
      <c r="A5" s="2" t="s">
        <v>75</v>
      </c>
      <c r="B5" s="1" t="s">
        <v>8</v>
      </c>
      <c r="C5" s="1">
        <v>4</v>
      </c>
      <c r="D5" s="11">
        <v>12.9</v>
      </c>
      <c r="E5" s="1">
        <f>C5*D5</f>
        <v>51.6</v>
      </c>
      <c r="G5" s="3" t="s">
        <v>74</v>
      </c>
    </row>
    <row r="6" spans="1:7" ht="20.25" x14ac:dyDescent="0.3">
      <c r="A6" s="2" t="s">
        <v>114</v>
      </c>
      <c r="B6" s="1" t="s">
        <v>8</v>
      </c>
      <c r="C6" s="1">
        <f>40</f>
        <v>40</v>
      </c>
      <c r="D6" s="11">
        <f>E6/C6</f>
        <v>21.19</v>
      </c>
      <c r="E6" s="1">
        <f>500+347.6</f>
        <v>847.6</v>
      </c>
      <c r="G6" s="3" t="s">
        <v>84</v>
      </c>
    </row>
    <row r="7" spans="1:7" ht="20.25" x14ac:dyDescent="0.3">
      <c r="A7" s="2" t="s">
        <v>9</v>
      </c>
      <c r="B7" s="1" t="s">
        <v>8</v>
      </c>
      <c r="C7" s="1">
        <v>8</v>
      </c>
      <c r="D7" s="11">
        <v>60</v>
      </c>
      <c r="E7" s="1">
        <f t="shared" ref="E7:E17" si="0">C7*D7</f>
        <v>480</v>
      </c>
      <c r="F7" s="1" t="s">
        <v>184</v>
      </c>
      <c r="G7" s="3" t="s">
        <v>189</v>
      </c>
    </row>
    <row r="8" spans="1:7" ht="20.25" x14ac:dyDescent="0.3">
      <c r="A8" s="2" t="s">
        <v>107</v>
      </c>
      <c r="B8" s="1" t="s">
        <v>8</v>
      </c>
      <c r="C8" s="1">
        <v>4</v>
      </c>
      <c r="D8" s="11">
        <f>93.8/4</f>
        <v>23.45</v>
      </c>
      <c r="E8" s="1">
        <f t="shared" si="0"/>
        <v>93.8</v>
      </c>
      <c r="G8" s="3" t="s">
        <v>108</v>
      </c>
    </row>
    <row r="9" spans="1:7" ht="20.25" x14ac:dyDescent="0.3">
      <c r="A9" s="2" t="s">
        <v>85</v>
      </c>
      <c r="B9" s="1" t="s">
        <v>8</v>
      </c>
      <c r="C9" s="1">
        <v>4</v>
      </c>
      <c r="D9" s="11">
        <f>20</f>
        <v>20</v>
      </c>
      <c r="E9" s="1">
        <f t="shared" si="0"/>
        <v>80</v>
      </c>
      <c r="G9" s="3" t="s">
        <v>106</v>
      </c>
    </row>
    <row r="10" spans="1:7" ht="20.25" x14ac:dyDescent="0.3">
      <c r="A10" s="2" t="s">
        <v>86</v>
      </c>
      <c r="B10" s="1" t="s">
        <v>8</v>
      </c>
      <c r="C10" s="1">
        <v>4</v>
      </c>
      <c r="D10" s="11">
        <f>63.8/4</f>
        <v>15.95</v>
      </c>
      <c r="E10" s="1">
        <f t="shared" si="0"/>
        <v>63.8</v>
      </c>
      <c r="G10" s="3" t="s">
        <v>105</v>
      </c>
    </row>
    <row r="11" spans="1:7" ht="20.25" x14ac:dyDescent="0.3">
      <c r="A11" s="2" t="s">
        <v>87</v>
      </c>
      <c r="B11" s="1" t="s">
        <v>8</v>
      </c>
      <c r="C11" s="1">
        <v>4</v>
      </c>
      <c r="D11" s="11">
        <v>13</v>
      </c>
      <c r="E11" s="1">
        <f t="shared" si="0"/>
        <v>52</v>
      </c>
      <c r="G11" s="3" t="s">
        <v>104</v>
      </c>
    </row>
    <row r="12" spans="1:7" ht="20.25" x14ac:dyDescent="0.3">
      <c r="A12" s="2" t="s">
        <v>88</v>
      </c>
      <c r="B12" s="1" t="s">
        <v>8</v>
      </c>
      <c r="C12" s="1">
        <v>4</v>
      </c>
      <c r="D12" s="11">
        <f>91.8/4</f>
        <v>22.95</v>
      </c>
      <c r="E12" s="1">
        <f t="shared" si="0"/>
        <v>91.8</v>
      </c>
      <c r="G12" s="3" t="s">
        <v>103</v>
      </c>
    </row>
    <row r="13" spans="1:7" ht="20.25" x14ac:dyDescent="0.3">
      <c r="A13" s="2" t="s">
        <v>89</v>
      </c>
      <c r="B13" s="1" t="s">
        <v>8</v>
      </c>
      <c r="C13" s="1">
        <v>8</v>
      </c>
      <c r="D13" s="11">
        <f>95.6/8</f>
        <v>11.95</v>
      </c>
      <c r="E13" s="1">
        <f t="shared" si="0"/>
        <v>95.6</v>
      </c>
      <c r="G13" s="3" t="s">
        <v>102</v>
      </c>
    </row>
    <row r="14" spans="1:7" ht="20.25" x14ac:dyDescent="0.3">
      <c r="A14" s="2" t="s">
        <v>101</v>
      </c>
      <c r="B14" s="1" t="s">
        <v>8</v>
      </c>
      <c r="C14" s="1">
        <v>4</v>
      </c>
      <c r="D14" s="11">
        <f>91.8/4</f>
        <v>22.95</v>
      </c>
      <c r="E14" s="1">
        <f t="shared" si="0"/>
        <v>91.8</v>
      </c>
      <c r="G14" s="3" t="s">
        <v>100</v>
      </c>
    </row>
    <row r="15" spans="1:7" ht="20.25" x14ac:dyDescent="0.3">
      <c r="A15" s="2" t="s">
        <v>90</v>
      </c>
      <c r="B15" s="1" t="s">
        <v>8</v>
      </c>
      <c r="C15" s="1">
        <v>4</v>
      </c>
      <c r="D15" s="11">
        <f>179.8/4</f>
        <v>44.95</v>
      </c>
      <c r="E15" s="1">
        <f t="shared" si="0"/>
        <v>179.8</v>
      </c>
      <c r="G15" s="3" t="s">
        <v>99</v>
      </c>
    </row>
    <row r="16" spans="1:7" ht="20.25" x14ac:dyDescent="0.3">
      <c r="A16" s="2" t="s">
        <v>91</v>
      </c>
      <c r="B16" s="1" t="s">
        <v>8</v>
      </c>
      <c r="C16" s="1">
        <v>40</v>
      </c>
      <c r="D16" s="11">
        <v>14.5</v>
      </c>
      <c r="E16" s="1">
        <f t="shared" si="0"/>
        <v>580</v>
      </c>
      <c r="G16" s="3" t="s">
        <v>98</v>
      </c>
    </row>
    <row r="17" spans="1:7" ht="20.25" x14ac:dyDescent="0.3">
      <c r="A17" s="2" t="s">
        <v>113</v>
      </c>
      <c r="B17" s="1" t="s">
        <v>8</v>
      </c>
      <c r="C17" s="1">
        <v>40</v>
      </c>
      <c r="D17" s="11">
        <v>3.59</v>
      </c>
      <c r="E17" s="1">
        <f t="shared" si="0"/>
        <v>143.6</v>
      </c>
      <c r="G17" s="3" t="s">
        <v>112</v>
      </c>
    </row>
    <row r="18" spans="1:7" x14ac:dyDescent="0.25">
      <c r="A18" s="2" t="s">
        <v>116</v>
      </c>
      <c r="B18" s="1" t="s">
        <v>8</v>
      </c>
      <c r="C18" s="1">
        <v>40</v>
      </c>
      <c r="D18" s="11">
        <f>E18/C18</f>
        <v>13.95</v>
      </c>
      <c r="E18" s="1">
        <v>558</v>
      </c>
      <c r="G18" s="1" t="s">
        <v>117</v>
      </c>
    </row>
    <row r="19" spans="1:7" ht="20.25" x14ac:dyDescent="0.3">
      <c r="A19" s="2" t="s">
        <v>188</v>
      </c>
      <c r="B19" s="1" t="s">
        <v>186</v>
      </c>
      <c r="C19" s="1">
        <v>5</v>
      </c>
      <c r="D19" s="11">
        <v>1.75</v>
      </c>
      <c r="E19" s="1">
        <f>C19*D19</f>
        <v>8.75</v>
      </c>
      <c r="F19" s="1" t="s">
        <v>187</v>
      </c>
      <c r="G19" s="3" t="s">
        <v>185</v>
      </c>
    </row>
    <row r="20" spans="1:7" ht="32.25" x14ac:dyDescent="0.3">
      <c r="A20" s="2" t="s">
        <v>94</v>
      </c>
      <c r="B20" s="1" t="s">
        <v>8</v>
      </c>
      <c r="C20" s="1">
        <f>58+55</f>
        <v>113</v>
      </c>
      <c r="D20" s="11">
        <f>E20/C20</f>
        <v>7.99</v>
      </c>
      <c r="E20" s="1">
        <f>439.45+463.42</f>
        <v>902.87</v>
      </c>
      <c r="F20" s="1" t="s">
        <v>115</v>
      </c>
      <c r="G20" s="3" t="s">
        <v>97</v>
      </c>
    </row>
    <row r="21" spans="1:7" ht="20.25" x14ac:dyDescent="0.3">
      <c r="A21" s="2" t="s">
        <v>177</v>
      </c>
      <c r="B21" s="1" t="s">
        <v>10</v>
      </c>
      <c r="C21" s="1">
        <v>3</v>
      </c>
      <c r="D21" s="11">
        <v>250</v>
      </c>
      <c r="E21" s="1">
        <f t="shared" ref="E21:E35" si="1">C21*D21</f>
        <v>750</v>
      </c>
      <c r="F21" s="1" t="s">
        <v>178</v>
      </c>
      <c r="G21" s="3" t="s">
        <v>179</v>
      </c>
    </row>
    <row r="22" spans="1:7" ht="20.25" x14ac:dyDescent="0.3">
      <c r="A22" s="2" t="s">
        <v>180</v>
      </c>
      <c r="B22" s="1" t="s">
        <v>10</v>
      </c>
      <c r="C22" s="1">
        <v>4</v>
      </c>
      <c r="D22" s="11">
        <v>16</v>
      </c>
      <c r="E22" s="1">
        <f t="shared" si="1"/>
        <v>64</v>
      </c>
      <c r="F22" s="1" t="s">
        <v>153</v>
      </c>
      <c r="G22" s="3" t="s">
        <v>181</v>
      </c>
    </row>
    <row r="23" spans="1:7" ht="32.25" x14ac:dyDescent="0.3">
      <c r="A23" s="2" t="s">
        <v>183</v>
      </c>
      <c r="B23" s="1" t="s">
        <v>11</v>
      </c>
      <c r="C23" s="1">
        <v>1</v>
      </c>
      <c r="D23" s="11">
        <v>241.2</v>
      </c>
      <c r="E23" s="1">
        <f t="shared" si="1"/>
        <v>241.2</v>
      </c>
      <c r="G23" s="3" t="s">
        <v>182</v>
      </c>
    </row>
    <row r="24" spans="1:7" ht="20.25" x14ac:dyDescent="0.3">
      <c r="A24" s="2" t="s">
        <v>76</v>
      </c>
      <c r="B24" s="1" t="s">
        <v>8</v>
      </c>
      <c r="C24" s="1">
        <v>1</v>
      </c>
      <c r="D24" s="11">
        <v>39.72</v>
      </c>
      <c r="E24" s="1">
        <f t="shared" si="1"/>
        <v>39.72</v>
      </c>
      <c r="F24" s="1" t="s">
        <v>78</v>
      </c>
      <c r="G24" s="3" t="s">
        <v>77</v>
      </c>
    </row>
    <row r="25" spans="1:7" ht="35.25" customHeight="1" x14ac:dyDescent="0.3">
      <c r="A25" s="2" t="s">
        <v>80</v>
      </c>
      <c r="B25" s="1" t="s">
        <v>8</v>
      </c>
      <c r="C25" s="1">
        <v>1</v>
      </c>
      <c r="D25" s="11">
        <v>9.99</v>
      </c>
      <c r="E25" s="1">
        <f t="shared" si="1"/>
        <v>9.99</v>
      </c>
      <c r="G25" s="3" t="s">
        <v>79</v>
      </c>
    </row>
    <row r="26" spans="1:7" ht="20.25" x14ac:dyDescent="0.3">
      <c r="A26" s="2" t="s">
        <v>70</v>
      </c>
      <c r="B26" s="1" t="s">
        <v>8</v>
      </c>
      <c r="C26" s="1">
        <v>5</v>
      </c>
      <c r="D26" s="11">
        <v>9.06</v>
      </c>
      <c r="E26" s="1">
        <f t="shared" si="1"/>
        <v>45.300000000000004</v>
      </c>
      <c r="G26" s="3" t="s">
        <v>69</v>
      </c>
    </row>
    <row r="27" spans="1:7" ht="20.25" x14ac:dyDescent="0.3">
      <c r="A27" s="2" t="s">
        <v>172</v>
      </c>
      <c r="B27" s="1" t="s">
        <v>173</v>
      </c>
      <c r="C27" s="1">
        <v>2</v>
      </c>
      <c r="D27" s="11">
        <v>13</v>
      </c>
      <c r="E27" s="1">
        <f t="shared" si="1"/>
        <v>26</v>
      </c>
      <c r="G27" s="3" t="s">
        <v>174</v>
      </c>
    </row>
    <row r="28" spans="1:7" ht="32.25" x14ac:dyDescent="0.3">
      <c r="A28" s="2" t="s">
        <v>81</v>
      </c>
      <c r="B28" s="1" t="s">
        <v>8</v>
      </c>
      <c r="C28" s="1">
        <v>50</v>
      </c>
      <c r="D28" s="11">
        <v>6.87</v>
      </c>
      <c r="E28" s="1">
        <f t="shared" si="1"/>
        <v>343.5</v>
      </c>
      <c r="G28" s="3" t="s">
        <v>83</v>
      </c>
    </row>
    <row r="29" spans="1:7" ht="31.5" x14ac:dyDescent="0.25">
      <c r="A29" s="2" t="s">
        <v>82</v>
      </c>
      <c r="B29" s="1" t="s">
        <v>8</v>
      </c>
      <c r="C29" s="1">
        <v>50</v>
      </c>
      <c r="D29" s="11">
        <v>6.98</v>
      </c>
      <c r="E29" s="1">
        <f t="shared" si="1"/>
        <v>349</v>
      </c>
      <c r="G29" s="1" t="s">
        <v>83</v>
      </c>
    </row>
    <row r="30" spans="1:7" ht="20.25" x14ac:dyDescent="0.3">
      <c r="A30" s="2" t="s">
        <v>27</v>
      </c>
      <c r="B30" s="1" t="s">
        <v>8</v>
      </c>
      <c r="C30" s="1">
        <v>1</v>
      </c>
      <c r="D30" s="11">
        <v>2.99</v>
      </c>
      <c r="E30" s="1">
        <f t="shared" si="1"/>
        <v>2.99</v>
      </c>
      <c r="G30" s="3" t="s">
        <v>168</v>
      </c>
    </row>
    <row r="31" spans="1:7" ht="32.25" x14ac:dyDescent="0.3">
      <c r="A31" s="2" t="s">
        <v>176</v>
      </c>
      <c r="B31" s="1" t="s">
        <v>8</v>
      </c>
      <c r="C31" s="1">
        <v>4</v>
      </c>
      <c r="D31" s="11">
        <v>37.9</v>
      </c>
      <c r="E31" s="1">
        <f t="shared" si="1"/>
        <v>151.6</v>
      </c>
      <c r="G31" s="3" t="s">
        <v>175</v>
      </c>
    </row>
    <row r="32" spans="1:7" ht="20.25" x14ac:dyDescent="0.3">
      <c r="A32" s="2" t="s">
        <v>118</v>
      </c>
      <c r="B32" s="1" t="s">
        <v>8</v>
      </c>
      <c r="C32" s="1">
        <v>600</v>
      </c>
      <c r="D32" s="11">
        <v>1.61</v>
      </c>
      <c r="E32" s="1">
        <f t="shared" si="1"/>
        <v>966.00000000000011</v>
      </c>
      <c r="G32" s="3" t="s">
        <v>125</v>
      </c>
    </row>
    <row r="33" spans="1:7" ht="38.25" customHeight="1" x14ac:dyDescent="0.3">
      <c r="A33" s="2" t="s">
        <v>123</v>
      </c>
      <c r="B33" s="1" t="s">
        <v>8</v>
      </c>
      <c r="C33" s="1">
        <v>40</v>
      </c>
      <c r="D33" s="11">
        <v>4.29</v>
      </c>
      <c r="E33" s="1">
        <f t="shared" si="1"/>
        <v>171.6</v>
      </c>
      <c r="G33" s="3" t="s">
        <v>124</v>
      </c>
    </row>
    <row r="34" spans="1:7" ht="20.25" x14ac:dyDescent="0.3">
      <c r="A34" s="2" t="s">
        <v>12</v>
      </c>
      <c r="B34" s="1" t="s">
        <v>170</v>
      </c>
      <c r="C34" s="1">
        <v>120</v>
      </c>
      <c r="D34" s="11">
        <v>4.99</v>
      </c>
      <c r="E34" s="1">
        <f t="shared" si="1"/>
        <v>598.80000000000007</v>
      </c>
      <c r="G34" s="3" t="s">
        <v>169</v>
      </c>
    </row>
    <row r="35" spans="1:7" ht="20.25" x14ac:dyDescent="0.3">
      <c r="A35" s="2" t="s">
        <v>95</v>
      </c>
      <c r="B35" s="1" t="s">
        <v>8</v>
      </c>
      <c r="C35" s="1">
        <v>10</v>
      </c>
      <c r="D35" s="11">
        <f>384.65/5</f>
        <v>76.929999999999993</v>
      </c>
      <c r="E35" s="1">
        <f t="shared" si="1"/>
        <v>769.3</v>
      </c>
      <c r="F35" s="1" t="s">
        <v>184</v>
      </c>
      <c r="G35" s="3" t="s">
        <v>96</v>
      </c>
    </row>
    <row r="36" spans="1:7" ht="20.25" x14ac:dyDescent="0.3">
      <c r="A36" s="2" t="s">
        <v>109</v>
      </c>
      <c r="B36" s="1" t="s">
        <v>8</v>
      </c>
      <c r="C36" s="1">
        <v>10</v>
      </c>
      <c r="D36" s="11">
        <f>E36/C36</f>
        <v>7.7099999999999991</v>
      </c>
      <c r="E36" s="1">
        <v>77.099999999999994</v>
      </c>
      <c r="F36" s="1" t="s">
        <v>110</v>
      </c>
      <c r="G36" s="3" t="s">
        <v>111</v>
      </c>
    </row>
    <row r="37" spans="1:7" ht="20.25" x14ac:dyDescent="0.3">
      <c r="A37" s="2" t="s">
        <v>166</v>
      </c>
      <c r="B37" s="1" t="s">
        <v>13</v>
      </c>
      <c r="C37" s="1">
        <v>1</v>
      </c>
      <c r="D37" s="11">
        <v>2000</v>
      </c>
      <c r="E37" s="1">
        <f t="shared" ref="E37:E80" si="2">C37*D37</f>
        <v>2000</v>
      </c>
      <c r="G37" s="3" t="s">
        <v>165</v>
      </c>
    </row>
    <row r="38" spans="1:7" ht="20.25" x14ac:dyDescent="0.3">
      <c r="A38" s="2" t="s">
        <v>167</v>
      </c>
      <c r="B38" s="1" t="s">
        <v>13</v>
      </c>
      <c r="C38" s="1">
        <v>4</v>
      </c>
      <c r="D38" s="11">
        <v>400</v>
      </c>
      <c r="E38" s="1">
        <f t="shared" si="2"/>
        <v>1600</v>
      </c>
      <c r="G38" s="3" t="s">
        <v>165</v>
      </c>
    </row>
    <row r="39" spans="1:7" ht="33" customHeight="1" x14ac:dyDescent="0.25">
      <c r="A39" s="2" t="s">
        <v>147</v>
      </c>
      <c r="B39" s="1" t="s">
        <v>8</v>
      </c>
      <c r="C39" s="1">
        <v>18</v>
      </c>
      <c r="D39" s="11">
        <v>45</v>
      </c>
      <c r="E39" s="1">
        <f t="shared" si="2"/>
        <v>810</v>
      </c>
      <c r="G39" s="1" t="s">
        <v>163</v>
      </c>
    </row>
    <row r="40" spans="1:7" ht="20.25" x14ac:dyDescent="0.3">
      <c r="A40" s="2" t="s">
        <v>144</v>
      </c>
      <c r="B40" s="1" t="s">
        <v>8</v>
      </c>
      <c r="C40" s="1">
        <v>5</v>
      </c>
      <c r="D40" s="11">
        <v>51.74</v>
      </c>
      <c r="E40" s="1">
        <f t="shared" si="2"/>
        <v>258.7</v>
      </c>
      <c r="G40" s="3" t="s">
        <v>161</v>
      </c>
    </row>
    <row r="41" spans="1:7" ht="20.25" x14ac:dyDescent="0.3">
      <c r="A41" s="2" t="s">
        <v>145</v>
      </c>
      <c r="B41" s="1" t="s">
        <v>8</v>
      </c>
      <c r="C41" s="1">
        <v>6</v>
      </c>
      <c r="D41" s="11">
        <v>34.9</v>
      </c>
      <c r="E41" s="1">
        <f t="shared" si="2"/>
        <v>209.39999999999998</v>
      </c>
      <c r="G41" s="3" t="s">
        <v>162</v>
      </c>
    </row>
    <row r="42" spans="1:7" ht="20.25" x14ac:dyDescent="0.3">
      <c r="A42" s="2" t="s">
        <v>146</v>
      </c>
      <c r="B42" s="1" t="s">
        <v>8</v>
      </c>
      <c r="C42" s="1">
        <v>3</v>
      </c>
      <c r="D42" s="11">
        <v>199</v>
      </c>
      <c r="E42" s="1">
        <f t="shared" si="2"/>
        <v>597</v>
      </c>
      <c r="G42" s="3" t="s">
        <v>164</v>
      </c>
    </row>
    <row r="43" spans="1:7" ht="20.25" x14ac:dyDescent="0.3">
      <c r="A43" s="2" t="s">
        <v>51</v>
      </c>
      <c r="B43" s="1" t="s">
        <v>8</v>
      </c>
      <c r="C43" s="1">
        <v>36</v>
      </c>
      <c r="D43" s="11">
        <v>3.62</v>
      </c>
      <c r="E43" s="1">
        <f t="shared" si="2"/>
        <v>130.32</v>
      </c>
      <c r="F43" s="1" t="s">
        <v>52</v>
      </c>
      <c r="G43" s="3" t="s">
        <v>50</v>
      </c>
    </row>
    <row r="44" spans="1:7" ht="20.25" x14ac:dyDescent="0.3">
      <c r="A44" s="2" t="s">
        <v>21</v>
      </c>
      <c r="B44" s="1" t="s">
        <v>8</v>
      </c>
      <c r="C44" s="1">
        <v>12</v>
      </c>
      <c r="D44" s="11">
        <v>6.46</v>
      </c>
      <c r="E44" s="1">
        <f t="shared" si="2"/>
        <v>77.52</v>
      </c>
      <c r="F44" s="1" t="s">
        <v>23</v>
      </c>
      <c r="G44" s="3" t="s">
        <v>22</v>
      </c>
    </row>
    <row r="45" spans="1:7" ht="20.25" x14ac:dyDescent="0.3">
      <c r="A45" s="2" t="s">
        <v>14</v>
      </c>
      <c r="B45" s="1" t="s">
        <v>8</v>
      </c>
      <c r="C45" s="1">
        <v>37</v>
      </c>
      <c r="D45" s="11">
        <f>(293.92+179.85)/37</f>
        <v>12.804594594594594</v>
      </c>
      <c r="E45" s="1">
        <f t="shared" si="2"/>
        <v>473.77</v>
      </c>
      <c r="F45" s="1" t="s">
        <v>56</v>
      </c>
      <c r="G45" s="3" t="s">
        <v>55</v>
      </c>
    </row>
    <row r="46" spans="1:7" ht="20.25" x14ac:dyDescent="0.3">
      <c r="A46" s="2" t="s">
        <v>41</v>
      </c>
      <c r="B46" s="1" t="s">
        <v>8</v>
      </c>
      <c r="C46" s="1">
        <v>36</v>
      </c>
      <c r="D46" s="11">
        <v>399.9</v>
      </c>
      <c r="E46" s="1">
        <f t="shared" si="2"/>
        <v>14396.4</v>
      </c>
      <c r="F46" s="1" t="s">
        <v>43</v>
      </c>
      <c r="G46" s="3" t="s">
        <v>42</v>
      </c>
    </row>
    <row r="47" spans="1:7" ht="20.25" x14ac:dyDescent="0.3">
      <c r="A47" s="2" t="s">
        <v>29</v>
      </c>
      <c r="B47" s="1" t="s">
        <v>8</v>
      </c>
      <c r="C47" s="1">
        <v>5</v>
      </c>
      <c r="D47" s="11">
        <v>13.99</v>
      </c>
      <c r="E47" s="1">
        <f t="shared" si="2"/>
        <v>69.95</v>
      </c>
      <c r="G47" s="3" t="s">
        <v>28</v>
      </c>
    </row>
    <row r="48" spans="1:7" ht="20.25" x14ac:dyDescent="0.3">
      <c r="A48" s="2" t="s">
        <v>31</v>
      </c>
      <c r="B48" s="1" t="s">
        <v>8</v>
      </c>
      <c r="C48" s="1">
        <v>1</v>
      </c>
      <c r="D48" s="11">
        <v>9.99</v>
      </c>
      <c r="E48" s="1">
        <f t="shared" si="2"/>
        <v>9.99</v>
      </c>
      <c r="F48" s="1" t="s">
        <v>32</v>
      </c>
      <c r="G48" s="3" t="s">
        <v>30</v>
      </c>
    </row>
    <row r="49" spans="1:7" x14ac:dyDescent="0.25">
      <c r="A49" s="2" t="s">
        <v>39</v>
      </c>
      <c r="B49" s="1" t="s">
        <v>8</v>
      </c>
      <c r="C49" s="1">
        <v>4</v>
      </c>
      <c r="D49" s="11">
        <v>1.19</v>
      </c>
      <c r="E49" s="1">
        <f t="shared" si="2"/>
        <v>4.76</v>
      </c>
      <c r="F49" s="1" t="s">
        <v>40</v>
      </c>
    </row>
    <row r="50" spans="1:7" ht="20.25" x14ac:dyDescent="0.3">
      <c r="A50" s="2" t="s">
        <v>34</v>
      </c>
      <c r="B50" s="1" t="s">
        <v>8</v>
      </c>
      <c r="C50" s="1">
        <v>1</v>
      </c>
      <c r="D50" s="11">
        <v>34.6</v>
      </c>
      <c r="E50" s="1">
        <f t="shared" si="2"/>
        <v>34.6</v>
      </c>
      <c r="G50" s="3" t="s">
        <v>33</v>
      </c>
    </row>
    <row r="51" spans="1:7" ht="20.25" x14ac:dyDescent="0.3">
      <c r="A51" s="2" t="s">
        <v>35</v>
      </c>
      <c r="B51" s="1" t="s">
        <v>8</v>
      </c>
      <c r="C51" s="1">
        <v>1</v>
      </c>
      <c r="D51" s="11">
        <v>22.23</v>
      </c>
      <c r="E51" s="1">
        <f t="shared" si="2"/>
        <v>22.23</v>
      </c>
      <c r="G51" s="3" t="s">
        <v>38</v>
      </c>
    </row>
    <row r="52" spans="1:7" ht="20.25" x14ac:dyDescent="0.3">
      <c r="A52" s="2" t="s">
        <v>36</v>
      </c>
      <c r="B52" s="1" t="s">
        <v>8</v>
      </c>
      <c r="C52" s="1">
        <v>1</v>
      </c>
      <c r="D52" s="11">
        <v>29.06</v>
      </c>
      <c r="E52" s="1">
        <f t="shared" si="2"/>
        <v>29.06</v>
      </c>
      <c r="G52" s="3" t="s">
        <v>37</v>
      </c>
    </row>
    <row r="53" spans="1:7" ht="32.25" x14ac:dyDescent="0.3">
      <c r="A53" s="2" t="s">
        <v>45</v>
      </c>
      <c r="B53" s="1" t="s">
        <v>8</v>
      </c>
      <c r="C53" s="1">
        <v>1</v>
      </c>
      <c r="D53" s="11">
        <v>37.69</v>
      </c>
      <c r="E53" s="1">
        <f t="shared" si="2"/>
        <v>37.69</v>
      </c>
      <c r="G53" s="3" t="s">
        <v>44</v>
      </c>
    </row>
    <row r="54" spans="1:7" ht="32.25" x14ac:dyDescent="0.3">
      <c r="A54" s="2" t="s">
        <v>47</v>
      </c>
      <c r="B54" s="1" t="s">
        <v>8</v>
      </c>
      <c r="C54" s="1">
        <v>1</v>
      </c>
      <c r="D54" s="11">
        <v>7.69</v>
      </c>
      <c r="E54" s="1">
        <f t="shared" si="2"/>
        <v>7.69</v>
      </c>
      <c r="G54" s="3" t="s">
        <v>46</v>
      </c>
    </row>
    <row r="55" spans="1:7" ht="32.25" x14ac:dyDescent="0.3">
      <c r="A55" s="2" t="s">
        <v>48</v>
      </c>
      <c r="B55" s="1" t="s">
        <v>8</v>
      </c>
      <c r="C55" s="1">
        <v>1</v>
      </c>
      <c r="D55" s="11">
        <v>13.99</v>
      </c>
      <c r="E55" s="1">
        <f t="shared" si="2"/>
        <v>13.99</v>
      </c>
      <c r="G55" s="3" t="s">
        <v>49</v>
      </c>
    </row>
    <row r="56" spans="1:7" s="9" customFormat="1" ht="20.25" x14ac:dyDescent="0.3">
      <c r="A56" s="8" t="s">
        <v>58</v>
      </c>
      <c r="B56" s="1" t="s">
        <v>8</v>
      </c>
      <c r="C56" s="9">
        <v>1</v>
      </c>
      <c r="D56" s="12">
        <v>3.07</v>
      </c>
      <c r="E56" s="1">
        <f t="shared" si="2"/>
        <v>3.07</v>
      </c>
      <c r="G56" s="10" t="s">
        <v>57</v>
      </c>
    </row>
    <row r="57" spans="1:7" s="9" customFormat="1" ht="32.25" x14ac:dyDescent="0.3">
      <c r="A57" s="8" t="s">
        <v>63</v>
      </c>
      <c r="B57" s="1" t="s">
        <v>8</v>
      </c>
      <c r="C57" s="9">
        <v>4</v>
      </c>
      <c r="D57" s="12">
        <v>8.6999999999999993</v>
      </c>
      <c r="E57" s="1">
        <f t="shared" si="2"/>
        <v>34.799999999999997</v>
      </c>
      <c r="G57" s="10" t="s">
        <v>62</v>
      </c>
    </row>
    <row r="58" spans="1:7" s="9" customFormat="1" ht="20.25" x14ac:dyDescent="0.3">
      <c r="A58" s="8" t="s">
        <v>64</v>
      </c>
      <c r="B58" s="1" t="s">
        <v>8</v>
      </c>
      <c r="C58" s="9">
        <v>5</v>
      </c>
      <c r="D58" s="12">
        <v>3.11</v>
      </c>
      <c r="E58" s="1">
        <f t="shared" si="2"/>
        <v>15.549999999999999</v>
      </c>
      <c r="G58" s="10"/>
    </row>
    <row r="59" spans="1:7" s="9" customFormat="1" ht="20.25" x14ac:dyDescent="0.3">
      <c r="A59" s="8" t="s">
        <v>65</v>
      </c>
      <c r="B59" s="1" t="s">
        <v>8</v>
      </c>
      <c r="C59" s="9">
        <v>4</v>
      </c>
      <c r="D59" s="12">
        <f>21.48/4</f>
        <v>5.37</v>
      </c>
      <c r="E59" s="1">
        <f t="shared" si="2"/>
        <v>21.48</v>
      </c>
      <c r="G59" s="10" t="s">
        <v>66</v>
      </c>
    </row>
    <row r="60" spans="1:7" s="9" customFormat="1" ht="20.25" x14ac:dyDescent="0.3">
      <c r="A60" s="8"/>
      <c r="B60" s="1" t="s">
        <v>8</v>
      </c>
      <c r="D60" s="12"/>
      <c r="E60" s="1">
        <f t="shared" si="2"/>
        <v>0</v>
      </c>
      <c r="G60" s="10"/>
    </row>
    <row r="61" spans="1:7" ht="20.25" x14ac:dyDescent="0.3">
      <c r="A61" s="2" t="s">
        <v>59</v>
      </c>
      <c r="B61" s="1" t="s">
        <v>8</v>
      </c>
      <c r="C61" s="1">
        <v>9</v>
      </c>
      <c r="D61" s="11">
        <v>27.61</v>
      </c>
      <c r="E61" s="1">
        <f t="shared" si="2"/>
        <v>248.49</v>
      </c>
      <c r="F61" s="1" t="s">
        <v>61</v>
      </c>
      <c r="G61" s="3" t="s">
        <v>60</v>
      </c>
    </row>
    <row r="62" spans="1:7" ht="32.25" x14ac:dyDescent="0.3">
      <c r="A62" s="2" t="s">
        <v>68</v>
      </c>
      <c r="B62" s="1" t="s">
        <v>8</v>
      </c>
      <c r="C62" s="1">
        <v>40</v>
      </c>
      <c r="D62" s="11">
        <v>7.4</v>
      </c>
      <c r="E62" s="1">
        <f t="shared" si="2"/>
        <v>296</v>
      </c>
      <c r="G62" s="3" t="s">
        <v>67</v>
      </c>
    </row>
    <row r="63" spans="1:7" x14ac:dyDescent="0.25">
      <c r="A63" s="2" t="s">
        <v>15</v>
      </c>
      <c r="B63" s="1" t="s">
        <v>8</v>
      </c>
      <c r="E63" s="1">
        <f t="shared" si="2"/>
        <v>0</v>
      </c>
    </row>
    <row r="64" spans="1:7" x14ac:dyDescent="0.25">
      <c r="A64" s="2" t="s">
        <v>16</v>
      </c>
      <c r="B64" s="1" t="s">
        <v>8</v>
      </c>
      <c r="E64" s="1">
        <f t="shared" si="2"/>
        <v>0</v>
      </c>
    </row>
    <row r="65" spans="1:7" x14ac:dyDescent="0.25">
      <c r="A65" s="2" t="s">
        <v>17</v>
      </c>
      <c r="B65" s="1" t="s">
        <v>8</v>
      </c>
      <c r="E65" s="1">
        <f t="shared" si="2"/>
        <v>0</v>
      </c>
    </row>
    <row r="66" spans="1:7" ht="20.25" x14ac:dyDescent="0.3">
      <c r="A66" s="2" t="s">
        <v>26</v>
      </c>
      <c r="B66" s="1" t="s">
        <v>8</v>
      </c>
      <c r="C66" s="1">
        <v>2</v>
      </c>
      <c r="D66" s="11">
        <v>98</v>
      </c>
      <c r="E66" s="1">
        <f t="shared" si="2"/>
        <v>196</v>
      </c>
      <c r="G66" s="3" t="s">
        <v>25</v>
      </c>
    </row>
    <row r="67" spans="1:7" x14ac:dyDescent="0.25">
      <c r="A67" s="2" t="s">
        <v>18</v>
      </c>
      <c r="B67" s="1" t="s">
        <v>8</v>
      </c>
      <c r="E67" s="1">
        <f t="shared" si="2"/>
        <v>0</v>
      </c>
    </row>
    <row r="68" spans="1:7" ht="20.25" x14ac:dyDescent="0.3">
      <c r="A68" s="2" t="s">
        <v>54</v>
      </c>
      <c r="B68" s="1" t="s">
        <v>8</v>
      </c>
      <c r="C68" s="1">
        <v>1</v>
      </c>
      <c r="D68" s="13">
        <v>84.96</v>
      </c>
      <c r="E68" s="1">
        <f t="shared" si="2"/>
        <v>84.96</v>
      </c>
      <c r="G68" s="3" t="s">
        <v>53</v>
      </c>
    </row>
    <row r="69" spans="1:7" ht="20.25" x14ac:dyDescent="0.3">
      <c r="A69" s="2" t="s">
        <v>119</v>
      </c>
      <c r="B69" s="1" t="s">
        <v>8</v>
      </c>
      <c r="C69" s="1">
        <v>6</v>
      </c>
      <c r="D69" s="11">
        <v>12.91</v>
      </c>
      <c r="E69" s="1">
        <f t="shared" si="2"/>
        <v>77.460000000000008</v>
      </c>
      <c r="G69" s="3" t="s">
        <v>120</v>
      </c>
    </row>
    <row r="70" spans="1:7" ht="36" customHeight="1" x14ac:dyDescent="0.3">
      <c r="A70" s="2" t="s">
        <v>121</v>
      </c>
      <c r="B70" s="1" t="s">
        <v>8</v>
      </c>
      <c r="C70" s="1">
        <v>1</v>
      </c>
      <c r="D70" s="11">
        <v>16.510000000000002</v>
      </c>
      <c r="E70" s="1">
        <f t="shared" si="2"/>
        <v>16.510000000000002</v>
      </c>
      <c r="G70" s="3" t="s">
        <v>122</v>
      </c>
    </row>
    <row r="71" spans="1:7" ht="20.25" x14ac:dyDescent="0.3">
      <c r="A71" s="1" t="s">
        <v>126</v>
      </c>
      <c r="B71" s="1" t="s">
        <v>8</v>
      </c>
      <c r="C71" s="1">
        <v>2</v>
      </c>
      <c r="D71" s="11">
        <v>13.95</v>
      </c>
      <c r="E71" s="1">
        <f t="shared" si="2"/>
        <v>27.9</v>
      </c>
      <c r="F71" s="1" t="s">
        <v>19</v>
      </c>
      <c r="G71" s="3" t="s">
        <v>127</v>
      </c>
    </row>
    <row r="72" spans="1:7" ht="20.25" x14ac:dyDescent="0.3">
      <c r="A72" s="2" t="s">
        <v>128</v>
      </c>
      <c r="B72" s="1" t="s">
        <v>8</v>
      </c>
      <c r="C72" s="1">
        <v>15</v>
      </c>
      <c r="D72" s="11">
        <v>7.75</v>
      </c>
      <c r="E72" s="1">
        <f t="shared" si="2"/>
        <v>116.25</v>
      </c>
      <c r="F72" s="1" t="s">
        <v>129</v>
      </c>
      <c r="G72" s="3" t="s">
        <v>130</v>
      </c>
    </row>
    <row r="73" spans="1:7" ht="20.25" x14ac:dyDescent="0.3">
      <c r="A73" s="2" t="s">
        <v>131</v>
      </c>
      <c r="B73" s="1" t="s">
        <v>8</v>
      </c>
      <c r="C73" s="1">
        <v>6</v>
      </c>
      <c r="D73" s="11">
        <v>5.99</v>
      </c>
      <c r="E73" s="1">
        <f t="shared" si="2"/>
        <v>35.94</v>
      </c>
      <c r="G73" s="3" t="s">
        <v>132</v>
      </c>
    </row>
    <row r="74" spans="1:7" ht="20.25" x14ac:dyDescent="0.3">
      <c r="A74" s="2" t="s">
        <v>134</v>
      </c>
      <c r="B74" s="1" t="s">
        <v>8</v>
      </c>
      <c r="C74" s="1">
        <v>8</v>
      </c>
      <c r="D74" s="11">
        <v>3.58</v>
      </c>
      <c r="E74" s="1">
        <f t="shared" si="2"/>
        <v>28.64</v>
      </c>
      <c r="G74" s="3" t="s">
        <v>133</v>
      </c>
    </row>
    <row r="75" spans="1:7" ht="20.25" x14ac:dyDescent="0.3">
      <c r="A75" s="2" t="s">
        <v>135</v>
      </c>
      <c r="B75" s="1" t="s">
        <v>8</v>
      </c>
      <c r="C75" s="1">
        <v>4</v>
      </c>
      <c r="D75" s="11">
        <v>8.99</v>
      </c>
      <c r="E75" s="1">
        <f t="shared" si="2"/>
        <v>35.96</v>
      </c>
      <c r="G75" s="3" t="s">
        <v>136</v>
      </c>
    </row>
    <row r="76" spans="1:7" ht="32.25" x14ac:dyDescent="0.3">
      <c r="A76" s="2" t="s">
        <v>137</v>
      </c>
      <c r="B76" s="1" t="s">
        <v>8</v>
      </c>
      <c r="C76" s="1">
        <v>80</v>
      </c>
      <c r="D76" s="11">
        <v>29.99</v>
      </c>
      <c r="E76" s="1">
        <f t="shared" si="2"/>
        <v>2399.1999999999998</v>
      </c>
      <c r="G76" s="3" t="s">
        <v>138</v>
      </c>
    </row>
    <row r="77" spans="1:7" ht="32.25" x14ac:dyDescent="0.3">
      <c r="A77" s="2" t="s">
        <v>140</v>
      </c>
      <c r="B77" s="1" t="s">
        <v>8</v>
      </c>
      <c r="C77" s="1">
        <v>3</v>
      </c>
      <c r="D77" s="11">
        <v>173.99</v>
      </c>
      <c r="E77" s="1">
        <f t="shared" si="2"/>
        <v>521.97</v>
      </c>
      <c r="G77" s="3" t="s">
        <v>139</v>
      </c>
    </row>
    <row r="78" spans="1:7" ht="20.25" x14ac:dyDescent="0.3">
      <c r="A78" s="2" t="s">
        <v>141</v>
      </c>
      <c r="B78" s="1" t="s">
        <v>8</v>
      </c>
      <c r="C78" s="1">
        <v>4</v>
      </c>
      <c r="D78" s="11">
        <v>100</v>
      </c>
      <c r="E78" s="1">
        <f t="shared" si="2"/>
        <v>400</v>
      </c>
      <c r="G78" s="3" t="s">
        <v>142</v>
      </c>
    </row>
    <row r="79" spans="1:7" s="6" customFormat="1" ht="20.25" x14ac:dyDescent="0.3">
      <c r="A79" s="4" t="s">
        <v>143</v>
      </c>
      <c r="B79" s="1" t="s">
        <v>8</v>
      </c>
      <c r="C79" s="5">
        <v>25</v>
      </c>
      <c r="D79" s="14">
        <v>30</v>
      </c>
      <c r="E79" s="1">
        <f t="shared" si="2"/>
        <v>750</v>
      </c>
      <c r="F79" s="5" t="s">
        <v>153</v>
      </c>
      <c r="G79" s="7" t="s">
        <v>152</v>
      </c>
    </row>
    <row r="80" spans="1:7" s="6" customFormat="1" ht="20.25" x14ac:dyDescent="0.3">
      <c r="A80" s="4" t="s">
        <v>154</v>
      </c>
      <c r="B80" s="1" t="s">
        <v>171</v>
      </c>
      <c r="C80" s="5">
        <v>25</v>
      </c>
      <c r="D80" s="14">
        <v>80</v>
      </c>
      <c r="E80" s="5">
        <f t="shared" si="2"/>
        <v>2000</v>
      </c>
      <c r="F80" s="5" t="s">
        <v>155</v>
      </c>
      <c r="G80" s="7" t="s">
        <v>156</v>
      </c>
    </row>
    <row r="81" spans="1:7" s="6" customFormat="1" ht="20.25" x14ac:dyDescent="0.3">
      <c r="A81" s="4" t="s">
        <v>158</v>
      </c>
      <c r="B81" s="1" t="s">
        <v>8</v>
      </c>
      <c r="C81" s="5">
        <v>40</v>
      </c>
      <c r="D81" s="14">
        <v>2.83</v>
      </c>
      <c r="E81" s="1">
        <f t="shared" ref="E81:E82" si="3">C81*D81</f>
        <v>113.2</v>
      </c>
      <c r="F81" s="5" t="s">
        <v>155</v>
      </c>
      <c r="G81" s="7" t="s">
        <v>157</v>
      </c>
    </row>
    <row r="82" spans="1:7" ht="20.25" x14ac:dyDescent="0.3">
      <c r="A82" s="2" t="s">
        <v>159</v>
      </c>
      <c r="B82" s="1" t="s">
        <v>8</v>
      </c>
      <c r="C82" s="1">
        <v>1</v>
      </c>
      <c r="D82" s="11">
        <v>19.95</v>
      </c>
      <c r="E82" s="1">
        <f t="shared" si="3"/>
        <v>19.95</v>
      </c>
      <c r="G82" s="3" t="s">
        <v>160</v>
      </c>
    </row>
    <row r="83" spans="1:7" x14ac:dyDescent="0.25">
      <c r="E83" s="1">
        <f>SUM(E4:E82)</f>
        <v>37225.119999999988</v>
      </c>
    </row>
  </sheetData>
  <mergeCells count="1">
    <mergeCell ref="F2:F3"/>
  </mergeCells>
  <hyperlinks>
    <hyperlink ref="G44" r:id="rId1"/>
    <hyperlink ref="G66" r:id="rId2"/>
    <hyperlink ref="G47" r:id="rId3"/>
    <hyperlink ref="G48" r:id="rId4"/>
    <hyperlink ref="G50" r:id="rId5"/>
    <hyperlink ref="G52" r:id="rId6"/>
    <hyperlink ref="G51" r:id="rId7"/>
    <hyperlink ref="G46" r:id="rId8"/>
    <hyperlink ref="G53" r:id="rId9"/>
    <hyperlink ref="G54" r:id="rId10"/>
    <hyperlink ref="G55" r:id="rId11"/>
    <hyperlink ref="G43" r:id="rId12"/>
    <hyperlink ref="G68" r:id="rId13"/>
    <hyperlink ref="G45" r:id="rId14"/>
    <hyperlink ref="G56" r:id="rId15"/>
    <hyperlink ref="G61" r:id="rId16"/>
    <hyperlink ref="G57" r:id="rId17"/>
    <hyperlink ref="G59" r:id="rId18"/>
    <hyperlink ref="G62" r:id="rId19"/>
    <hyperlink ref="G26" r:id="rId20"/>
    <hyperlink ref="G4" r:id="rId21"/>
    <hyperlink ref="G5" r:id="rId22"/>
    <hyperlink ref="G24" r:id="rId23"/>
    <hyperlink ref="G25" r:id="rId24"/>
    <hyperlink ref="G28" r:id="rId25"/>
    <hyperlink ref="G6" r:id="rId26"/>
    <hyperlink ref="G35" r:id="rId27"/>
    <hyperlink ref="G20" r:id="rId28"/>
    <hyperlink ref="G16" r:id="rId29"/>
    <hyperlink ref="G15" r:id="rId30"/>
    <hyperlink ref="G14" r:id="rId31"/>
    <hyperlink ref="G13" r:id="rId32"/>
    <hyperlink ref="G12" r:id="rId33"/>
    <hyperlink ref="G11" r:id="rId34"/>
    <hyperlink ref="G10" r:id="rId35"/>
    <hyperlink ref="G9" r:id="rId36"/>
    <hyperlink ref="G8" r:id="rId37"/>
    <hyperlink ref="G36" r:id="rId38"/>
    <hyperlink ref="G17" r:id="rId39"/>
    <hyperlink ref="G69" r:id="rId40"/>
    <hyperlink ref="G70" r:id="rId41"/>
    <hyperlink ref="G33" r:id="rId42"/>
    <hyperlink ref="G32" r:id="rId43"/>
    <hyperlink ref="G71" r:id="rId44"/>
    <hyperlink ref="G72" r:id="rId45"/>
    <hyperlink ref="G73" r:id="rId46"/>
    <hyperlink ref="G74" r:id="rId47"/>
    <hyperlink ref="G75" r:id="rId48"/>
    <hyperlink ref="G76" r:id="rId49"/>
    <hyperlink ref="G77" r:id="rId50"/>
    <hyperlink ref="G78" r:id="rId51"/>
    <hyperlink ref="G79" r:id="rId52"/>
    <hyperlink ref="G80" r:id="rId53"/>
    <hyperlink ref="G81" r:id="rId54"/>
    <hyperlink ref="G82" r:id="rId55"/>
    <hyperlink ref="G40" r:id="rId56"/>
    <hyperlink ref="G41" r:id="rId57"/>
    <hyperlink ref="G42" r:id="rId58"/>
    <hyperlink ref="G37" r:id="rId59"/>
    <hyperlink ref="G38" r:id="rId60"/>
    <hyperlink ref="G30" r:id="rId61"/>
    <hyperlink ref="G34" r:id="rId62"/>
    <hyperlink ref="G27" r:id="rId63"/>
    <hyperlink ref="G31" r:id="rId64"/>
    <hyperlink ref="G21" r:id="rId65"/>
    <hyperlink ref="G22" r:id="rId66"/>
    <hyperlink ref="G23" r:id="rId67"/>
    <hyperlink ref="G19" r:id="rId68"/>
    <hyperlink ref="G7" r:id="rId69"/>
  </hyperlinks>
  <pageMargins left="0.25" right="0.25" top="0.75" bottom="0.75" header="0.3" footer="0.3"/>
  <pageSetup scale="54" fitToWidth="8" fitToHeight="2"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projectparts</vt:lpstr>
      <vt:lpstr>Tobepurchased (2)</vt:lpstr>
      <vt:lpstr>Tobepurchased</vt:lpstr>
      <vt:lpstr>Brennerpurchasedortobepurchased</vt:lpstr>
    </vt:vector>
  </TitlesOfParts>
  <Company>Florida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Brenner</dc:creator>
  <cp:lastModifiedBy>James Brenner</cp:lastModifiedBy>
  <cp:lastPrinted>2019-02-21T19:55:25Z</cp:lastPrinted>
  <dcterms:created xsi:type="dcterms:W3CDTF">2019-02-18T18:31:31Z</dcterms:created>
  <dcterms:modified xsi:type="dcterms:W3CDTF">2022-03-30T14:15:56Z</dcterms:modified>
</cp:coreProperties>
</file>